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" yWindow="7500" windowWidth="23256" windowHeight="5856" firstSheet="4" activeTab="5"/>
  </bookViews>
  <sheets>
    <sheet name="Структура программы" sheetId="20" r:id="rId1"/>
    <sheet name="Отчет.Прил.6" sheetId="18" state="hidden" r:id="rId2"/>
    <sheet name="Отчет.Прил.9" sheetId="17" state="hidden" r:id="rId3"/>
    <sheet name="03. Пр.1. Показатели" sheetId="10" r:id="rId4"/>
    <sheet name="04. Пр.2. Долгоср.период" sheetId="12" r:id="rId5"/>
    <sheet name="УДАЛИТЬ" sheetId="13" r:id="rId6"/>
    <sheet name="06. Пр.1 Распределение. Отч.7" sheetId="11" state="hidden" r:id="rId7"/>
    <sheet name="07. Пр.2 РесОб. Отч.8" sheetId="14" r:id="rId8"/>
    <sheet name="09. ПП1. Дороги.1.Пок." sheetId="2" r:id="rId9"/>
    <sheet name="НОВЫЙ" sheetId="22" r:id="rId10"/>
    <sheet name="10. ПП1. Дороги.2.Мер." sheetId="4" r:id="rId11"/>
    <sheet name="12. ПП2. БДД.1.Пок." sheetId="15" r:id="rId12"/>
    <sheet name="13. ПП2. БДД.2.Мер." sheetId="16" r:id="rId13"/>
    <sheet name="15. ПП3. Трансп.1.Пок." sheetId="6" r:id="rId14"/>
    <sheet name="16. ПП3. Трансп.2.Мер." sheetId="5" r:id="rId15"/>
    <sheet name="18. ПП4. Благ.1.Пок." sheetId="8" r:id="rId16"/>
    <sheet name="19. ПП4. Благ.2.Мер." sheetId="7" r:id="rId17"/>
    <sheet name="Поквартальная разбивка" sheetId="21" state="hidden" r:id="rId18"/>
  </sheets>
  <externalReferences>
    <externalReference r:id="rId19"/>
    <externalReference r:id="rId20"/>
  </externalReferences>
  <definedNames>
    <definedName name="_xlnm.Print_Area" localSheetId="3">'03. Пр.1. Показатели'!$A$1:$J$26</definedName>
    <definedName name="_xlnm.Print_Area" localSheetId="6">'06. Пр.1 Распределение. Отч.7'!$A$1:$J$104</definedName>
    <definedName name="_xlnm.Print_Area" localSheetId="7">'07. Пр.2 РесОб. Отч.8'!$A$1:$G$174</definedName>
    <definedName name="_xlnm.Print_Area" localSheetId="10">'10. ПП1. Дороги.2.Мер.'!$A$1:$K$22</definedName>
    <definedName name="_xlnm.Print_Area" localSheetId="12">'13. ПП2. БДД.2.Мер.'!$A$1:$K$17</definedName>
    <definedName name="_xlnm.Print_Area" localSheetId="14">'16. ПП3. Трансп.2.Мер.'!$A$1:$K$14</definedName>
    <definedName name="_xlnm.Print_Area" localSheetId="16">'19. ПП4. Благ.2.Мер.'!$A$1:$K$22</definedName>
    <definedName name="_xlnm.Print_Area" localSheetId="1">Отчет.Прил.6!$A$1:$M$27</definedName>
    <definedName name="_xlnm.Print_Area" localSheetId="2">Отчет.Прил.9!$A$1:$R$27</definedName>
    <definedName name="_xlnm.Print_Area" localSheetId="17">'Поквартальная разбивка'!$A$1:$L$57</definedName>
    <definedName name="_xlnm.Print_Area" localSheetId="5">УДАЛИТЬ!$A$1:$J$71</definedName>
  </definedNames>
  <calcPr calcId="125725" refMode="R1C1" iterateCount="1"/>
</workbook>
</file>

<file path=xl/calcChain.xml><?xml version="1.0" encoding="utf-8"?>
<calcChain xmlns="http://schemas.openxmlformats.org/spreadsheetml/2006/main">
  <c r="H20" i="10"/>
  <c r="G8" i="6"/>
  <c r="J88" i="22"/>
  <c r="I88"/>
  <c r="J81"/>
  <c r="I81"/>
  <c r="J77"/>
  <c r="I77"/>
  <c r="E25" l="1"/>
  <c r="J65"/>
  <c r="J69" s="1"/>
  <c r="J71" s="1"/>
  <c r="J75" s="1"/>
  <c r="I65"/>
  <c r="I69" s="1"/>
  <c r="I71" s="1"/>
  <c r="I75" s="1"/>
  <c r="J59"/>
  <c r="J63" s="1"/>
  <c r="I59"/>
  <c r="I63" s="1"/>
  <c r="E53"/>
  <c r="J45"/>
  <c r="J49" s="1"/>
  <c r="I45"/>
  <c r="I49" s="1"/>
  <c r="E39"/>
  <c r="J31"/>
  <c r="J35" s="1"/>
  <c r="I31"/>
  <c r="I35" s="1"/>
  <c r="J17"/>
  <c r="J21" s="1"/>
  <c r="I17"/>
  <c r="I21" s="1"/>
  <c r="E11"/>
  <c r="I20" i="10"/>
  <c r="J20" s="1"/>
  <c r="O3" i="20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I8" i="6"/>
  <c r="H8"/>
  <c r="G7" i="15"/>
  <c r="F7"/>
  <c r="E7"/>
  <c r="I8" i="2"/>
  <c r="H8"/>
  <c r="G8"/>
  <c r="I58" i="13"/>
  <c r="J58"/>
  <c r="E50"/>
  <c r="F50" s="1"/>
  <c r="G50" s="1"/>
  <c r="D56"/>
  <c r="J52"/>
  <c r="J56" s="1"/>
  <c r="I52"/>
  <c r="I56" s="1"/>
  <c r="E38"/>
  <c r="F38" s="1"/>
  <c r="G38" s="1"/>
  <c r="D44"/>
  <c r="J40"/>
  <c r="J44" s="1"/>
  <c r="I40"/>
  <c r="I44" s="1"/>
  <c r="E26"/>
  <c r="F26" s="1"/>
  <c r="G26" s="1"/>
  <c r="D32"/>
  <c r="J28"/>
  <c r="J32" s="1"/>
  <c r="I28"/>
  <c r="I32" s="1"/>
  <c r="E14"/>
  <c r="E58" s="1"/>
  <c r="I24" i="10"/>
  <c r="H24"/>
  <c r="G24"/>
  <c r="F24"/>
  <c r="I23"/>
  <c r="H23"/>
  <c r="G23"/>
  <c r="F23"/>
  <c r="J19"/>
  <c r="H50" i="13" l="1"/>
  <c r="H52" s="1"/>
  <c r="G52"/>
  <c r="G56" s="1"/>
  <c r="H38"/>
  <c r="H40" s="1"/>
  <c r="G40"/>
  <c r="G44" s="1"/>
  <c r="H26"/>
  <c r="H28" s="1"/>
  <c r="G28"/>
  <c r="G32" s="1"/>
  <c r="G126" i="14"/>
  <c r="G127"/>
  <c r="G129"/>
  <c r="E126"/>
  <c r="F126"/>
  <c r="E127"/>
  <c r="F127"/>
  <c r="E129"/>
  <c r="F129"/>
  <c r="D127"/>
  <c r="D129"/>
  <c r="D126"/>
  <c r="G91" i="11"/>
  <c r="D94"/>
  <c r="E94"/>
  <c r="F94"/>
  <c r="G94"/>
  <c r="H94"/>
  <c r="I94"/>
  <c r="C94"/>
  <c r="D93"/>
  <c r="E93"/>
  <c r="F93"/>
  <c r="G93"/>
  <c r="H93"/>
  <c r="H91" s="1"/>
  <c r="I93"/>
  <c r="I91" s="1"/>
  <c r="C93"/>
  <c r="B91"/>
  <c r="B88"/>
  <c r="B85"/>
  <c r="B81"/>
  <c r="B77"/>
  <c r="J15" i="7"/>
  <c r="J94" i="11" s="1"/>
  <c r="H20" i="7"/>
  <c r="I20"/>
  <c r="G20"/>
  <c r="J17"/>
  <c r="G107" i="14"/>
  <c r="G108"/>
  <c r="G110"/>
  <c r="E107"/>
  <c r="F107"/>
  <c r="E108"/>
  <c r="F108"/>
  <c r="E110"/>
  <c r="F110"/>
  <c r="D108"/>
  <c r="D110"/>
  <c r="D107"/>
  <c r="H12" i="5"/>
  <c r="I12"/>
  <c r="G12"/>
  <c r="J9"/>
  <c r="F73" i="14"/>
  <c r="G73"/>
  <c r="E70"/>
  <c r="F70"/>
  <c r="G70"/>
  <c r="E73"/>
  <c r="D73"/>
  <c r="D70"/>
  <c r="E84"/>
  <c r="F84"/>
  <c r="M84" s="1"/>
  <c r="D84"/>
  <c r="J84" s="1"/>
  <c r="K84" s="1"/>
  <c r="I14" i="16"/>
  <c r="H16"/>
  <c r="H14" s="1"/>
  <c r="I16"/>
  <c r="G16"/>
  <c r="B50" i="11"/>
  <c r="B59"/>
  <c r="B56"/>
  <c r="B53"/>
  <c r="B47"/>
  <c r="E15" i="14"/>
  <c r="F15"/>
  <c r="E18"/>
  <c r="F18"/>
  <c r="D18"/>
  <c r="D15"/>
  <c r="E65"/>
  <c r="F65"/>
  <c r="D65"/>
  <c r="H54"/>
  <c r="E23"/>
  <c r="F23"/>
  <c r="D23"/>
  <c r="B20"/>
  <c r="D41" i="11"/>
  <c r="E41"/>
  <c r="F41"/>
  <c r="G41"/>
  <c r="H41"/>
  <c r="I41"/>
  <c r="J41"/>
  <c r="C41"/>
  <c r="B39"/>
  <c r="B62" i="14" s="1"/>
  <c r="D38" i="11"/>
  <c r="E38"/>
  <c r="F38"/>
  <c r="G38"/>
  <c r="H38"/>
  <c r="I38"/>
  <c r="J38"/>
  <c r="C38"/>
  <c r="B36"/>
  <c r="B56" i="14" s="1"/>
  <c r="D35" i="11"/>
  <c r="E35"/>
  <c r="F35"/>
  <c r="G35"/>
  <c r="H35"/>
  <c r="I35"/>
  <c r="J35"/>
  <c r="C35"/>
  <c r="B33"/>
  <c r="B50" i="14" s="1"/>
  <c r="D32" i="11"/>
  <c r="E32"/>
  <c r="F32"/>
  <c r="G32"/>
  <c r="H32"/>
  <c r="I32"/>
  <c r="J32"/>
  <c r="C32"/>
  <c r="B30"/>
  <c r="B44" i="14" s="1"/>
  <c r="D29" i="11"/>
  <c r="E29"/>
  <c r="F29"/>
  <c r="G29"/>
  <c r="H29"/>
  <c r="I29"/>
  <c r="J29"/>
  <c r="C29"/>
  <c r="B27"/>
  <c r="B38" i="14" s="1"/>
  <c r="D26" i="11"/>
  <c r="E26"/>
  <c r="F26"/>
  <c r="G26"/>
  <c r="H26"/>
  <c r="I26"/>
  <c r="J26"/>
  <c r="C26"/>
  <c r="B24"/>
  <c r="B32" i="14" s="1"/>
  <c r="D23" i="11"/>
  <c r="E23"/>
  <c r="F23"/>
  <c r="G23"/>
  <c r="H23"/>
  <c r="I23"/>
  <c r="J23"/>
  <c r="C23"/>
  <c r="C20"/>
  <c r="D20"/>
  <c r="E20"/>
  <c r="F20"/>
  <c r="G20"/>
  <c r="N20" s="1"/>
  <c r="O20" s="1"/>
  <c r="H20"/>
  <c r="Q20" s="1"/>
  <c r="I20"/>
  <c r="R20" s="1"/>
  <c r="J20"/>
  <c r="B21"/>
  <c r="B26" i="14" s="1"/>
  <c r="D19" i="11"/>
  <c r="E19"/>
  <c r="F19"/>
  <c r="G19"/>
  <c r="H19"/>
  <c r="I19"/>
  <c r="J19"/>
  <c r="C19"/>
  <c r="C17"/>
  <c r="J9" i="4"/>
  <c r="J8"/>
  <c r="H20"/>
  <c r="H18" s="1"/>
  <c r="I20"/>
  <c r="I18" s="1"/>
  <c r="H21"/>
  <c r="I21"/>
  <c r="G20"/>
  <c r="G21"/>
  <c r="G18" s="1"/>
  <c r="J14"/>
  <c r="J13"/>
  <c r="J12"/>
  <c r="J11"/>
  <c r="J21" s="1"/>
  <c r="E52" i="13" l="1"/>
  <c r="H56"/>
  <c r="E40"/>
  <c r="H44"/>
  <c r="E28"/>
  <c r="H32"/>
  <c r="J16" i="16"/>
  <c r="G14"/>
  <c r="J14" s="1"/>
  <c r="D16" i="14"/>
  <c r="E16"/>
  <c r="F16"/>
  <c r="D24"/>
  <c r="E24"/>
  <c r="F24"/>
  <c r="G65"/>
  <c r="G18" i="7"/>
  <c r="P33" i="11"/>
  <c r="M54" i="14" s="1"/>
  <c r="M33" i="11"/>
  <c r="J54" i="14" s="1"/>
  <c r="L33" i="11"/>
  <c r="I54" i="14" s="1"/>
  <c r="Q35" i="11"/>
  <c r="I33"/>
  <c r="G33"/>
  <c r="C33"/>
  <c r="H18" i="7"/>
  <c r="J17" i="4"/>
  <c r="J33" i="11" s="1"/>
  <c r="G54" i="14" s="1"/>
  <c r="D24" i="18"/>
  <c r="D25"/>
  <c r="G12"/>
  <c r="F12" s="1"/>
  <c r="E9"/>
  <c r="G9"/>
  <c r="F9" s="1"/>
  <c r="H9"/>
  <c r="I9"/>
  <c r="J9" s="1"/>
  <c r="K9"/>
  <c r="L9"/>
  <c r="L7"/>
  <c r="K7"/>
  <c r="I7"/>
  <c r="J7" s="1"/>
  <c r="H7"/>
  <c r="G7"/>
  <c r="F7" s="1"/>
  <c r="E7"/>
  <c r="K126" i="14"/>
  <c r="L126"/>
  <c r="M126"/>
  <c r="N126"/>
  <c r="K127"/>
  <c r="L127"/>
  <c r="M127"/>
  <c r="N127"/>
  <c r="K129"/>
  <c r="L129"/>
  <c r="M129"/>
  <c r="N129"/>
  <c r="J127"/>
  <c r="J129"/>
  <c r="J126"/>
  <c r="K107"/>
  <c r="L107"/>
  <c r="M107"/>
  <c r="N107"/>
  <c r="K108"/>
  <c r="L108"/>
  <c r="M108"/>
  <c r="N108"/>
  <c r="K110"/>
  <c r="L110"/>
  <c r="M110"/>
  <c r="N110"/>
  <c r="J108"/>
  <c r="J110"/>
  <c r="J107"/>
  <c r="L122"/>
  <c r="K70"/>
  <c r="L70"/>
  <c r="M70"/>
  <c r="N70"/>
  <c r="L71"/>
  <c r="K73"/>
  <c r="L73"/>
  <c r="M73"/>
  <c r="N73"/>
  <c r="J73"/>
  <c r="J70"/>
  <c r="K15"/>
  <c r="L15"/>
  <c r="M15"/>
  <c r="N15"/>
  <c r="K18"/>
  <c r="L18"/>
  <c r="M18"/>
  <c r="N18"/>
  <c r="J18"/>
  <c r="J15"/>
  <c r="K59"/>
  <c r="J59"/>
  <c r="L48"/>
  <c r="L44" s="1"/>
  <c r="L23"/>
  <c r="L20" s="1"/>
  <c r="L30"/>
  <c r="L26" s="1"/>
  <c r="I128"/>
  <c r="H128"/>
  <c r="I109"/>
  <c r="H109"/>
  <c r="I72"/>
  <c r="H72"/>
  <c r="I71"/>
  <c r="H71"/>
  <c r="I17"/>
  <c r="H17"/>
  <c r="I16"/>
  <c r="H16"/>
  <c r="I11"/>
  <c r="H11"/>
  <c r="I10"/>
  <c r="H10"/>
  <c r="I9"/>
  <c r="H9"/>
  <c r="E56" i="13" l="1"/>
  <c r="F56" s="1"/>
  <c r="F52"/>
  <c r="E44"/>
  <c r="F44" s="1"/>
  <c r="F40"/>
  <c r="E32"/>
  <c r="F32" s="1"/>
  <c r="F28"/>
  <c r="G24" i="14"/>
  <c r="N33" i="11"/>
  <c r="D54" i="14"/>
  <c r="R33" i="11"/>
  <c r="O54" i="14" s="1"/>
  <c r="F54"/>
  <c r="K71"/>
  <c r="J71"/>
  <c r="H33" i="11"/>
  <c r="N35"/>
  <c r="O35" s="1"/>
  <c r="R35"/>
  <c r="L75"/>
  <c r="M75"/>
  <c r="P75"/>
  <c r="O33" l="1"/>
  <c r="L54" i="14" s="1"/>
  <c r="L50" s="1"/>
  <c r="K54"/>
  <c r="Q33" i="11"/>
  <c r="N54" i="14" s="1"/>
  <c r="E54"/>
  <c r="P64" i="11"/>
  <c r="P62" s="1"/>
  <c r="P44"/>
  <c r="P45"/>
  <c r="P11" s="1"/>
  <c r="P14"/>
  <c r="M97"/>
  <c r="L97"/>
  <c r="M94"/>
  <c r="L94"/>
  <c r="M90"/>
  <c r="L90"/>
  <c r="M87"/>
  <c r="L87"/>
  <c r="M84"/>
  <c r="L84"/>
  <c r="M83"/>
  <c r="L83"/>
  <c r="M80"/>
  <c r="L80"/>
  <c r="M79"/>
  <c r="L79"/>
  <c r="M74"/>
  <c r="L74"/>
  <c r="H124" i="14" s="1"/>
  <c r="M71" i="11"/>
  <c r="L71"/>
  <c r="M64"/>
  <c r="L64"/>
  <c r="M52"/>
  <c r="L52"/>
  <c r="M61"/>
  <c r="L61"/>
  <c r="M58"/>
  <c r="L58"/>
  <c r="M55"/>
  <c r="L55"/>
  <c r="M49"/>
  <c r="L49"/>
  <c r="M45"/>
  <c r="L45"/>
  <c r="M44"/>
  <c r="L44"/>
  <c r="M42"/>
  <c r="I68" i="14" s="1"/>
  <c r="L42" i="11"/>
  <c r="H68" i="14" s="1"/>
  <c r="M32" i="11"/>
  <c r="L32"/>
  <c r="M29"/>
  <c r="L29"/>
  <c r="M23"/>
  <c r="L23"/>
  <c r="M17"/>
  <c r="L17"/>
  <c r="M14"/>
  <c r="L14"/>
  <c r="M12"/>
  <c r="I13" i="14" s="1"/>
  <c r="L12" i="11"/>
  <c r="H13" i="14" s="1"/>
  <c r="M11" i="11"/>
  <c r="L11"/>
  <c r="M7"/>
  <c r="I7" i="14" s="1"/>
  <c r="L7" i="11"/>
  <c r="H7" i="14" s="1"/>
  <c r="L9" i="11"/>
  <c r="Q74" l="1"/>
  <c r="R74"/>
  <c r="Q75"/>
  <c r="R75"/>
  <c r="G67" i="14"/>
  <c r="G64"/>
  <c r="G61"/>
  <c r="G58"/>
  <c r="G55"/>
  <c r="G53"/>
  <c r="G52"/>
  <c r="G49"/>
  <c r="G47"/>
  <c r="G46"/>
  <c r="G43"/>
  <c r="G41"/>
  <c r="G40"/>
  <c r="G37"/>
  <c r="G35"/>
  <c r="G34"/>
  <c r="G31"/>
  <c r="G29"/>
  <c r="G28"/>
  <c r="G25"/>
  <c r="G22"/>
  <c r="M71"/>
  <c r="G18" l="1"/>
  <c r="G15"/>
  <c r="G12" i="10"/>
  <c r="G13" i="18" s="1"/>
  <c r="F13" s="1"/>
  <c r="N45" i="11" l="1"/>
  <c r="Q45"/>
  <c r="R45"/>
  <c r="N11" l="1"/>
  <c r="O11" s="1"/>
  <c r="O45"/>
  <c r="E12" i="14"/>
  <c r="F12"/>
  <c r="G12"/>
  <c r="E9"/>
  <c r="F9"/>
  <c r="G9"/>
  <c r="B81"/>
  <c r="L81"/>
  <c r="E50"/>
  <c r="F50"/>
  <c r="E52" i="11"/>
  <c r="C52"/>
  <c r="C50" s="1"/>
  <c r="F52"/>
  <c r="G52"/>
  <c r="N52" s="1"/>
  <c r="O52" s="1"/>
  <c r="H52"/>
  <c r="I52"/>
  <c r="D52"/>
  <c r="M50"/>
  <c r="L50"/>
  <c r="P50"/>
  <c r="C39"/>
  <c r="Q41"/>
  <c r="P39"/>
  <c r="M39"/>
  <c r="L39"/>
  <c r="C30"/>
  <c r="N32"/>
  <c r="P30"/>
  <c r="M30"/>
  <c r="L30"/>
  <c r="Q23"/>
  <c r="C21"/>
  <c r="P21"/>
  <c r="L36" i="14" s="1"/>
  <c r="M21" i="11"/>
  <c r="L21"/>
  <c r="J9" i="16"/>
  <c r="J39" i="11"/>
  <c r="G66" i="14" s="1"/>
  <c r="J16" i="4"/>
  <c r="L32" i="14" l="1"/>
  <c r="O32" i="11"/>
  <c r="K50" i="14" s="1"/>
  <c r="J50"/>
  <c r="I21" i="11"/>
  <c r="R23"/>
  <c r="G21"/>
  <c r="N23"/>
  <c r="O23" s="1"/>
  <c r="H30"/>
  <c r="Q32"/>
  <c r="H50"/>
  <c r="Q52"/>
  <c r="G39"/>
  <c r="N41"/>
  <c r="O41" s="1"/>
  <c r="I30"/>
  <c r="R32"/>
  <c r="I39"/>
  <c r="R41"/>
  <c r="I50"/>
  <c r="R52"/>
  <c r="D50" i="14"/>
  <c r="G50" s="1"/>
  <c r="J30" i="11"/>
  <c r="G48" i="14" s="1"/>
  <c r="J21" i="11"/>
  <c r="G30" i="14" s="1"/>
  <c r="J52" i="11"/>
  <c r="J50" s="1"/>
  <c r="G50"/>
  <c r="H39"/>
  <c r="G30"/>
  <c r="H21"/>
  <c r="N3" i="20"/>
  <c r="R50" i="11" l="1"/>
  <c r="F85" i="14"/>
  <c r="Q50" i="11"/>
  <c r="E85" i="14"/>
  <c r="N50" i="11"/>
  <c r="O50" s="1"/>
  <c r="D85" i="14"/>
  <c r="N21" i="11"/>
  <c r="O21" s="1"/>
  <c r="K36" i="14" s="1"/>
  <c r="K32" s="1"/>
  <c r="D30"/>
  <c r="Q21" i="11"/>
  <c r="M36" i="14" s="1"/>
  <c r="M32" s="1"/>
  <c r="E30"/>
  <c r="N39" i="11"/>
  <c r="O39" s="1"/>
  <c r="D66" i="14"/>
  <c r="R39" i="11"/>
  <c r="F66" i="14"/>
  <c r="Q30" i="11"/>
  <c r="E48" i="14"/>
  <c r="R30" i="11"/>
  <c r="F48" i="14"/>
  <c r="Q39" i="11"/>
  <c r="E66" i="14"/>
  <c r="R21" i="11"/>
  <c r="N36" i="14" s="1"/>
  <c r="N32" s="1"/>
  <c r="F30"/>
  <c r="N30" i="11"/>
  <c r="O30" s="1"/>
  <c r="D48" i="14"/>
  <c r="N59"/>
  <c r="N50"/>
  <c r="M59"/>
  <c r="M50"/>
  <c r="E20" i="18"/>
  <c r="E19" i="10"/>
  <c r="F19"/>
  <c r="G20" i="18" s="1"/>
  <c r="F20" s="1"/>
  <c r="G19" i="10"/>
  <c r="H19"/>
  <c r="K20" i="18" s="1"/>
  <c r="I19" i="10"/>
  <c r="L20" i="18" s="1"/>
  <c r="G16" i="10"/>
  <c r="G17" i="18" s="1"/>
  <c r="F17" s="1"/>
  <c r="H16" i="10"/>
  <c r="I16"/>
  <c r="K17" i="18" s="1"/>
  <c r="J16" i="10"/>
  <c r="L17" i="18" s="1"/>
  <c r="F16" i="10"/>
  <c r="E17" i="18" s="1"/>
  <c r="I15" i="10"/>
  <c r="K16" i="18" s="1"/>
  <c r="J15" i="10"/>
  <c r="L16" i="18" s="1"/>
  <c r="F15" i="10"/>
  <c r="E16" i="18" s="1"/>
  <c r="H12" i="10"/>
  <c r="I12"/>
  <c r="K13" i="18" s="1"/>
  <c r="J12" i="10"/>
  <c r="L13" i="18" s="1"/>
  <c r="F12" i="10"/>
  <c r="E13" i="18" s="1"/>
  <c r="H11" i="10"/>
  <c r="I11"/>
  <c r="K12" i="18" s="1"/>
  <c r="J11" i="10"/>
  <c r="L12" i="18" s="1"/>
  <c r="F11" i="10"/>
  <c r="E12" i="18" s="1"/>
  <c r="E8"/>
  <c r="L21"/>
  <c r="K21"/>
  <c r="F8" i="6"/>
  <c r="G21" i="18"/>
  <c r="F21" s="1"/>
  <c r="J36" i="14" l="1"/>
  <c r="J32" s="1"/>
  <c r="E81"/>
  <c r="M85"/>
  <c r="M81" s="1"/>
  <c r="F81"/>
  <c r="J85"/>
  <c r="G85"/>
  <c r="D81"/>
  <c r="I21" i="18"/>
  <c r="H21"/>
  <c r="I12"/>
  <c r="H12"/>
  <c r="I13"/>
  <c r="H13"/>
  <c r="I17"/>
  <c r="H17"/>
  <c r="I20"/>
  <c r="J20" s="1"/>
  <c r="H20"/>
  <c r="B155" i="14"/>
  <c r="B137"/>
  <c r="B131"/>
  <c r="C36" i="11"/>
  <c r="Q38"/>
  <c r="P36"/>
  <c r="L66" i="14" s="1"/>
  <c r="L62" s="1"/>
  <c r="M36" i="11"/>
  <c r="L36"/>
  <c r="N29"/>
  <c r="Q29"/>
  <c r="M48" i="14" s="1"/>
  <c r="M44" s="1"/>
  <c r="R29" i="11"/>
  <c r="N48" i="14" s="1"/>
  <c r="N44" s="1"/>
  <c r="R15" i="11"/>
  <c r="E9" i="12"/>
  <c r="F9" s="1"/>
  <c r="D9"/>
  <c r="F7" i="10" s="1"/>
  <c r="G8" i="18" s="1"/>
  <c r="F8" s="1"/>
  <c r="E100" i="11"/>
  <c r="C100"/>
  <c r="C98" s="1"/>
  <c r="F100"/>
  <c r="G100"/>
  <c r="N100" s="1"/>
  <c r="O100" s="1"/>
  <c r="H100"/>
  <c r="I100"/>
  <c r="R100" s="1"/>
  <c r="D100"/>
  <c r="B98"/>
  <c r="B167" i="14" s="1"/>
  <c r="M98" i="11"/>
  <c r="L98"/>
  <c r="P98"/>
  <c r="L171" i="14" s="1"/>
  <c r="L167" s="1"/>
  <c r="J100" i="11"/>
  <c r="J98" s="1"/>
  <c r="G171" i="14" s="1"/>
  <c r="G167" s="1"/>
  <c r="E97" i="11"/>
  <c r="C97"/>
  <c r="C95" s="1"/>
  <c r="F97"/>
  <c r="G97"/>
  <c r="N97" s="1"/>
  <c r="O97" s="1"/>
  <c r="H97"/>
  <c r="Q97" s="1"/>
  <c r="I97"/>
  <c r="D97"/>
  <c r="B95"/>
  <c r="B161" i="14" s="1"/>
  <c r="M95" i="11"/>
  <c r="L95"/>
  <c r="P95"/>
  <c r="L165" i="14" s="1"/>
  <c r="L161" s="1"/>
  <c r="J97" i="11"/>
  <c r="J95" s="1"/>
  <c r="G165" i="14" s="1"/>
  <c r="G161" s="1"/>
  <c r="K85" l="1"/>
  <c r="K81" s="1"/>
  <c r="J81"/>
  <c r="N85"/>
  <c r="G84"/>
  <c r="L59"/>
  <c r="L60"/>
  <c r="Q15" i="11"/>
  <c r="O29"/>
  <c r="K48" i="14" s="1"/>
  <c r="J48"/>
  <c r="H98" i="11"/>
  <c r="Q100"/>
  <c r="G36"/>
  <c r="D60" i="14" s="1"/>
  <c r="N38" i="11"/>
  <c r="O38" s="1"/>
  <c r="I95"/>
  <c r="R97"/>
  <c r="N60" i="14"/>
  <c r="N56" s="1"/>
  <c r="I36" i="11"/>
  <c r="F60" i="14" s="1"/>
  <c r="F56" s="1"/>
  <c r="R38" i="11"/>
  <c r="G7" i="10"/>
  <c r="H95" i="11"/>
  <c r="M60" i="14"/>
  <c r="M56" s="1"/>
  <c r="H36" i="11"/>
  <c r="E60" i="14" s="1"/>
  <c r="E56" s="1"/>
  <c r="G98" i="11"/>
  <c r="I98"/>
  <c r="G95"/>
  <c r="N84" i="14" l="1"/>
  <c r="G81"/>
  <c r="K60"/>
  <c r="K56" s="1"/>
  <c r="J60"/>
  <c r="J56" s="1"/>
  <c r="I8" i="18"/>
  <c r="J8" s="1"/>
  <c r="H8"/>
  <c r="L56" i="14"/>
  <c r="L16"/>
  <c r="J44"/>
  <c r="K44"/>
  <c r="D62"/>
  <c r="N36" i="11"/>
  <c r="E171" i="14"/>
  <c r="E167" s="1"/>
  <c r="Q98" i="11"/>
  <c r="M171" i="14" s="1"/>
  <c r="D165"/>
  <c r="D161" s="1"/>
  <c r="N95" i="11"/>
  <c r="D171" i="14"/>
  <c r="D167" s="1"/>
  <c r="N98" i="11"/>
  <c r="E62" i="14"/>
  <c r="Q36" i="11"/>
  <c r="M66" i="14" s="1"/>
  <c r="M62" s="1"/>
  <c r="F171"/>
  <c r="F167" s="1"/>
  <c r="R98" i="11"/>
  <c r="N171" i="14" s="1"/>
  <c r="E165"/>
  <c r="E161" s="1"/>
  <c r="Q95" i="11"/>
  <c r="M165" i="14" s="1"/>
  <c r="M161" s="1"/>
  <c r="F62"/>
  <c r="R36" i="11"/>
  <c r="N66" i="14" s="1"/>
  <c r="N62" s="1"/>
  <c r="F165"/>
  <c r="F161" s="1"/>
  <c r="R95" i="11"/>
  <c r="N165" i="14" s="1"/>
  <c r="N161" s="1"/>
  <c r="D56"/>
  <c r="G56" s="1"/>
  <c r="N71" l="1"/>
  <c r="N81"/>
  <c r="O95" i="11"/>
  <c r="K165" i="14" s="1"/>
  <c r="K161" s="1"/>
  <c r="J165"/>
  <c r="J161" s="1"/>
  <c r="O98" i="11"/>
  <c r="K171" i="14" s="1"/>
  <c r="K167" s="1"/>
  <c r="J171"/>
  <c r="O36" i="11"/>
  <c r="K66" i="14" s="1"/>
  <c r="K62" s="1"/>
  <c r="J66"/>
  <c r="J62" s="1"/>
  <c r="G62"/>
  <c r="H127"/>
  <c r="I127"/>
  <c r="L10"/>
  <c r="H129"/>
  <c r="I129"/>
  <c r="J12"/>
  <c r="K12"/>
  <c r="L12"/>
  <c r="M12"/>
  <c r="N12"/>
  <c r="I126"/>
  <c r="M167"/>
  <c r="N167"/>
  <c r="J167" l="1"/>
  <c r="R14" i="11"/>
  <c r="Q14"/>
  <c r="M9"/>
  <c r="M81"/>
  <c r="L81"/>
  <c r="M77"/>
  <c r="L77"/>
  <c r="M72"/>
  <c r="I124" i="14" s="1"/>
  <c r="L72" i="11"/>
  <c r="M62"/>
  <c r="I105" i="14" s="1"/>
  <c r="L62" i="11"/>
  <c r="H105" i="14" s="1"/>
  <c r="M19" i="11"/>
  <c r="L19"/>
  <c r="E90" l="1"/>
  <c r="C90"/>
  <c r="F90"/>
  <c r="G90"/>
  <c r="H90"/>
  <c r="I90"/>
  <c r="D12" i="14"/>
  <c r="D9"/>
  <c r="H68" i="11"/>
  <c r="Q68" s="1"/>
  <c r="E68"/>
  <c r="C68"/>
  <c r="C66" s="1"/>
  <c r="F68"/>
  <c r="G68"/>
  <c r="N68" s="1"/>
  <c r="O68" s="1"/>
  <c r="D68"/>
  <c r="B66"/>
  <c r="B112" i="14" s="1"/>
  <c r="P66" i="11"/>
  <c r="L116" i="14" s="1"/>
  <c r="L109" s="1"/>
  <c r="L105" s="1"/>
  <c r="M66" i="11"/>
  <c r="L66"/>
  <c r="K23" i="14"/>
  <c r="M23"/>
  <c r="N23"/>
  <c r="D10" i="12"/>
  <c r="E10"/>
  <c r="F10"/>
  <c r="G10"/>
  <c r="H10" s="1"/>
  <c r="I10" s="1"/>
  <c r="J10" s="1"/>
  <c r="K10" s="1"/>
  <c r="L10" s="1"/>
  <c r="M10" s="1"/>
  <c r="N10" s="1"/>
  <c r="O10" s="1"/>
  <c r="P10" s="1"/>
  <c r="C10"/>
  <c r="B10"/>
  <c r="D62" i="13"/>
  <c r="D64" s="1"/>
  <c r="D68" s="1"/>
  <c r="D20"/>
  <c r="I16"/>
  <c r="I20" s="1"/>
  <c r="I62" s="1"/>
  <c r="I64" s="1"/>
  <c r="I68" s="1"/>
  <c r="J16"/>
  <c r="J20" s="1"/>
  <c r="J62" s="1"/>
  <c r="J64" s="1"/>
  <c r="J68" s="1"/>
  <c r="F14"/>
  <c r="G14" l="1"/>
  <c r="G58" s="1"/>
  <c r="F58"/>
  <c r="N20" i="14"/>
  <c r="N16"/>
  <c r="K20"/>
  <c r="K16"/>
  <c r="M20"/>
  <c r="M16"/>
  <c r="R90" i="11"/>
  <c r="N90"/>
  <c r="Q90"/>
  <c r="G23" i="14"/>
  <c r="G16" s="1"/>
  <c r="E20"/>
  <c r="F20"/>
  <c r="D20"/>
  <c r="G46" i="11"/>
  <c r="Q12"/>
  <c r="R12"/>
  <c r="G66"/>
  <c r="N66" s="1"/>
  <c r="Q10"/>
  <c r="R10"/>
  <c r="H66"/>
  <c r="Q66" s="1"/>
  <c r="M116" i="14" s="1"/>
  <c r="J23"/>
  <c r="E8" i="8"/>
  <c r="B24" i="10"/>
  <c r="B25" i="18" s="1"/>
  <c r="C24" i="10"/>
  <c r="C25" i="18" s="1"/>
  <c r="E24" i="10"/>
  <c r="E25" i="18"/>
  <c r="G25"/>
  <c r="F25" s="1"/>
  <c r="I8" i="8"/>
  <c r="J24" i="10" s="1"/>
  <c r="L25" i="18" s="1"/>
  <c r="H8" i="8"/>
  <c r="K25" i="18" s="1"/>
  <c r="G8" i="8"/>
  <c r="F8"/>
  <c r="H14" i="13" l="1"/>
  <c r="H16" s="1"/>
  <c r="E16" s="1"/>
  <c r="F16" s="1"/>
  <c r="G16"/>
  <c r="G20" s="1"/>
  <c r="I25" i="18"/>
  <c r="J25" s="1"/>
  <c r="H25"/>
  <c r="O66" i="11"/>
  <c r="K116" i="14" s="1"/>
  <c r="J116"/>
  <c r="M10"/>
  <c r="N10"/>
  <c r="J20"/>
  <c r="J16"/>
  <c r="J10" s="1"/>
  <c r="O90" i="11"/>
  <c r="E116" i="14"/>
  <c r="D116"/>
  <c r="G20"/>
  <c r="H15" i="10"/>
  <c r="G15"/>
  <c r="G16" i="18" s="1"/>
  <c r="F16" s="1"/>
  <c r="E103" i="14"/>
  <c r="E99" s="1"/>
  <c r="F103"/>
  <c r="F99" s="1"/>
  <c r="D103"/>
  <c r="D99" s="1"/>
  <c r="E97"/>
  <c r="E93" s="1"/>
  <c r="F97"/>
  <c r="F93" s="1"/>
  <c r="D97"/>
  <c r="D93" s="1"/>
  <c r="E91"/>
  <c r="E87" s="1"/>
  <c r="F91"/>
  <c r="F87" s="1"/>
  <c r="D91"/>
  <c r="D87" s="1"/>
  <c r="E79"/>
  <c r="F79"/>
  <c r="D79"/>
  <c r="L118"/>
  <c r="E58" i="11"/>
  <c r="C58"/>
  <c r="C56" s="1"/>
  <c r="F58"/>
  <c r="G58"/>
  <c r="H58"/>
  <c r="I58"/>
  <c r="D58"/>
  <c r="B93" i="14"/>
  <c r="E55" i="11"/>
  <c r="C55"/>
  <c r="F55"/>
  <c r="G55"/>
  <c r="H55"/>
  <c r="I55"/>
  <c r="D55"/>
  <c r="B87" i="14"/>
  <c r="E49" i="11"/>
  <c r="C49"/>
  <c r="F49"/>
  <c r="G49"/>
  <c r="H49"/>
  <c r="I49"/>
  <c r="D49"/>
  <c r="B75" i="14"/>
  <c r="C24" i="11"/>
  <c r="N26"/>
  <c r="O26" s="1"/>
  <c r="Q26"/>
  <c r="R26"/>
  <c r="J36"/>
  <c r="G60" i="14" s="1"/>
  <c r="J15" i="4"/>
  <c r="J20" s="1"/>
  <c r="J18" s="1"/>
  <c r="P15" i="11"/>
  <c r="P10" s="1"/>
  <c r="P24"/>
  <c r="L42" i="14" s="1"/>
  <c r="M24" i="11"/>
  <c r="L24"/>
  <c r="H58" i="13" l="1"/>
  <c r="H62" s="1"/>
  <c r="H64" s="1"/>
  <c r="H68" s="1"/>
  <c r="E20"/>
  <c r="F20" s="1"/>
  <c r="H20"/>
  <c r="E112" i="14"/>
  <c r="D112"/>
  <c r="F72"/>
  <c r="E72"/>
  <c r="J79"/>
  <c r="K79" s="1"/>
  <c r="D72"/>
  <c r="H16" i="18"/>
  <c r="I16"/>
  <c r="L38" i="14"/>
  <c r="L17"/>
  <c r="L13" s="1"/>
  <c r="K10"/>
  <c r="N75" i="11"/>
  <c r="O75" s="1"/>
  <c r="Q49"/>
  <c r="Q55"/>
  <c r="Q58"/>
  <c r="R49"/>
  <c r="R55"/>
  <c r="R58"/>
  <c r="N49"/>
  <c r="O49" s="1"/>
  <c r="N55"/>
  <c r="N58"/>
  <c r="O58" s="1"/>
  <c r="E62" i="13"/>
  <c r="I24" i="11"/>
  <c r="F36" i="14" s="1"/>
  <c r="H24" i="11"/>
  <c r="E36" i="14" s="1"/>
  <c r="G24" i="11"/>
  <c r="D36" i="14" s="1"/>
  <c r="G62" i="13"/>
  <c r="G64" s="1"/>
  <c r="G68" s="1"/>
  <c r="J24" i="11"/>
  <c r="G36" i="14" s="1"/>
  <c r="F32" l="1"/>
  <c r="E32"/>
  <c r="D32"/>
  <c r="O55" i="11"/>
  <c r="Q24"/>
  <c r="M42" i="14" s="1"/>
  <c r="M38" s="1"/>
  <c r="N24" i="11"/>
  <c r="R24"/>
  <c r="N42" i="14" s="1"/>
  <c r="N38" s="1"/>
  <c r="F62" i="13"/>
  <c r="E64"/>
  <c r="F64" s="1"/>
  <c r="F74" i="14"/>
  <c r="I46" i="11"/>
  <c r="R46" s="1"/>
  <c r="H46"/>
  <c r="Q46" s="1"/>
  <c r="E74" i="14"/>
  <c r="D74"/>
  <c r="I18" i="7"/>
  <c r="G32" i="14" l="1"/>
  <c r="E68" i="13"/>
  <c r="F68" s="1"/>
  <c r="O24" i="11"/>
  <c r="K42" i="14" s="1"/>
  <c r="K38" s="1"/>
  <c r="J42"/>
  <c r="J38" s="1"/>
  <c r="N15" i="11"/>
  <c r="I68"/>
  <c r="R68" s="1"/>
  <c r="E130" i="14"/>
  <c r="H76" i="11"/>
  <c r="N10" l="1"/>
  <c r="O10" s="1"/>
  <c r="O15"/>
  <c r="I66"/>
  <c r="R66" s="1"/>
  <c r="N116" i="14" s="1"/>
  <c r="J68" i="11"/>
  <c r="J66" s="1"/>
  <c r="I76"/>
  <c r="P88"/>
  <c r="L153" i="14" s="1"/>
  <c r="P85" i="11"/>
  <c r="L147" i="14" s="1"/>
  <c r="P81" i="11"/>
  <c r="L141" i="14" s="1"/>
  <c r="P77" i="11"/>
  <c r="L135" i="14" s="1"/>
  <c r="P56" i="11"/>
  <c r="L97" i="14" s="1"/>
  <c r="P53" i="11"/>
  <c r="L91" i="14" s="1"/>
  <c r="P47" i="11"/>
  <c r="L79" i="14" s="1"/>
  <c r="P59" i="11"/>
  <c r="L103" i="14" s="1"/>
  <c r="L99" s="1"/>
  <c r="P17" i="11"/>
  <c r="P27"/>
  <c r="B23" i="18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M91" i="11"/>
  <c r="L91"/>
  <c r="M85"/>
  <c r="L85"/>
  <c r="M27"/>
  <c r="L27"/>
  <c r="L72" i="14" l="1"/>
  <c r="L68" s="1"/>
  <c r="F116"/>
  <c r="G116"/>
  <c r="F130"/>
  <c r="P42" i="11"/>
  <c r="P12"/>
  <c r="M53"/>
  <c r="L53"/>
  <c r="M47"/>
  <c r="L47"/>
  <c r="L59"/>
  <c r="M59"/>
  <c r="C53"/>
  <c r="G53"/>
  <c r="N53" s="1"/>
  <c r="H53"/>
  <c r="Q53" s="1"/>
  <c r="M91" i="14" s="1"/>
  <c r="I53" i="11"/>
  <c r="R53" s="1"/>
  <c r="N91" i="14" s="1"/>
  <c r="G112" l="1"/>
  <c r="F112"/>
  <c r="O53" i="11"/>
  <c r="K91" i="14" s="1"/>
  <c r="J91"/>
  <c r="E61" i="11"/>
  <c r="C61"/>
  <c r="C59" s="1"/>
  <c r="F61"/>
  <c r="G61"/>
  <c r="H61"/>
  <c r="Q61" s="1"/>
  <c r="Q44" s="1"/>
  <c r="I61"/>
  <c r="R61" s="1"/>
  <c r="R44" s="1"/>
  <c r="D61"/>
  <c r="B99" i="14"/>
  <c r="J13" i="16"/>
  <c r="G103" i="14" s="1"/>
  <c r="G99" s="1"/>
  <c r="G78"/>
  <c r="F78"/>
  <c r="E78"/>
  <c r="D78"/>
  <c r="D71" s="1"/>
  <c r="C47" i="11"/>
  <c r="H47"/>
  <c r="Q47" s="1"/>
  <c r="M79" i="14" s="1"/>
  <c r="I47" i="11"/>
  <c r="R47" s="1"/>
  <c r="N79" i="14" s="1"/>
  <c r="C27" i="11"/>
  <c r="H27"/>
  <c r="E42" i="14" s="1"/>
  <c r="I27" i="11"/>
  <c r="F42" i="14" s="1"/>
  <c r="I51" i="21"/>
  <c r="I41"/>
  <c r="J41"/>
  <c r="K41"/>
  <c r="H41"/>
  <c r="K10"/>
  <c r="I55"/>
  <c r="K55"/>
  <c r="H55"/>
  <c r="F71" i="14" l="1"/>
  <c r="F10" s="1"/>
  <c r="E71"/>
  <c r="E10" s="1"/>
  <c r="G71"/>
  <c r="G10" s="1"/>
  <c r="E38"/>
  <c r="E17"/>
  <c r="F38"/>
  <c r="F17"/>
  <c r="E44"/>
  <c r="Q27" i="11"/>
  <c r="F44" i="14"/>
  <c r="R27" i="11"/>
  <c r="N61"/>
  <c r="D68" i="14"/>
  <c r="D75"/>
  <c r="F75"/>
  <c r="E75"/>
  <c r="H59" i="11"/>
  <c r="Q59" s="1"/>
  <c r="M103" i="14" s="1"/>
  <c r="I59" i="11"/>
  <c r="R59" s="1"/>
  <c r="N103" i="14" s="1"/>
  <c r="G47" i="11"/>
  <c r="N47" s="1"/>
  <c r="O47" s="1"/>
  <c r="G59"/>
  <c r="N59" s="1"/>
  <c r="G27"/>
  <c r="D42" i="14" s="1"/>
  <c r="J61" i="11"/>
  <c r="J59" s="1"/>
  <c r="J27"/>
  <c r="G42" i="14" s="1"/>
  <c r="G17" s="1"/>
  <c r="I45" i="21"/>
  <c r="J45"/>
  <c r="H45"/>
  <c r="E68" i="14" l="1"/>
  <c r="D17"/>
  <c r="D38"/>
  <c r="G38" s="1"/>
  <c r="O59" i="11"/>
  <c r="K103" i="14" s="1"/>
  <c r="J103"/>
  <c r="J99" s="1"/>
  <c r="N44" i="11"/>
  <c r="O44" s="1"/>
  <c r="O61"/>
  <c r="N27"/>
  <c r="O27" s="1"/>
  <c r="D10" i="14"/>
  <c r="F68"/>
  <c r="N99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3" i="10"/>
  <c r="G24" i="18"/>
  <c r="F24" s="1"/>
  <c r="K24"/>
  <c r="J23" i="10"/>
  <c r="L24" i="18" s="1"/>
  <c r="E24"/>
  <c r="C23" i="10"/>
  <c r="C24" i="18" s="1"/>
  <c r="B23" i="10"/>
  <c r="B24" i="18" s="1"/>
  <c r="E21"/>
  <c r="E20" i="10"/>
  <c r="C20"/>
  <c r="C21" i="18" s="1"/>
  <c r="B20" i="10"/>
  <c r="B21" i="18" s="1"/>
  <c r="C19" i="10"/>
  <c r="C20" i="18" s="1"/>
  <c r="B19" i="10"/>
  <c r="B20" i="18" s="1"/>
  <c r="G68" i="14" l="1"/>
  <c r="H24" i="18"/>
  <c r="I24"/>
  <c r="J24" s="1"/>
  <c r="K99" i="14"/>
  <c r="D44"/>
  <c r="G44" s="1"/>
  <c r="M99"/>
  <c r="L49" i="21"/>
  <c r="L55"/>
  <c r="J57"/>
  <c r="J55" s="1"/>
  <c r="L41"/>
  <c r="L45"/>
  <c r="E15" i="10"/>
  <c r="C15"/>
  <c r="C16" i="18" s="1"/>
  <c r="B15" i="10"/>
  <c r="B16" i="18" s="1"/>
  <c r="E11" i="10" l="1"/>
  <c r="C11"/>
  <c r="C12" i="18" s="1"/>
  <c r="B11" i="10"/>
  <c r="B12" i="18" s="1"/>
  <c r="B149" i="14" l="1"/>
  <c r="B143"/>
  <c r="F71" i="11"/>
  <c r="E71"/>
  <c r="C71"/>
  <c r="G71"/>
  <c r="H71"/>
  <c r="I71"/>
  <c r="D71"/>
  <c r="C69"/>
  <c r="B69"/>
  <c r="B118" i="14" s="1"/>
  <c r="H17" i="11"/>
  <c r="H12" s="1"/>
  <c r="I17"/>
  <c r="I12" s="1"/>
  <c r="J11" i="16"/>
  <c r="J8"/>
  <c r="E72" i="11"/>
  <c r="E62"/>
  <c r="E42"/>
  <c r="N19" l="1"/>
  <c r="O19" s="1"/>
  <c r="K30" i="14" s="1"/>
  <c r="G17" i="11"/>
  <c r="G12" s="1"/>
  <c r="Q19"/>
  <c r="M30" i="14" s="1"/>
  <c r="R19" i="11"/>
  <c r="N30" i="14" s="1"/>
  <c r="Q71" i="11"/>
  <c r="M122" i="14" s="1"/>
  <c r="N71" i="11"/>
  <c r="J122" i="14" s="1"/>
  <c r="R71" i="11"/>
  <c r="N122" i="14" s="1"/>
  <c r="G97"/>
  <c r="G93" s="1"/>
  <c r="J58" i="11"/>
  <c r="J55"/>
  <c r="J53" s="1"/>
  <c r="G91" i="14"/>
  <c r="G87" s="1"/>
  <c r="G79"/>
  <c r="J49" i="11"/>
  <c r="J47" s="1"/>
  <c r="J17"/>
  <c r="J12" s="1"/>
  <c r="G72" i="14" l="1"/>
  <c r="J30"/>
  <c r="J26" s="1"/>
  <c r="N14" i="11"/>
  <c r="O14" s="1"/>
  <c r="M109" i="14"/>
  <c r="M105" s="1"/>
  <c r="M118"/>
  <c r="J109"/>
  <c r="J105" s="1"/>
  <c r="J118"/>
  <c r="N109"/>
  <c r="N105" s="1"/>
  <c r="N118"/>
  <c r="M26"/>
  <c r="M17"/>
  <c r="M13" s="1"/>
  <c r="K26"/>
  <c r="K17"/>
  <c r="N26"/>
  <c r="N17"/>
  <c r="N13" s="1"/>
  <c r="N64" i="11"/>
  <c r="O64" s="1"/>
  <c r="O71"/>
  <c r="K122" i="14" s="1"/>
  <c r="G75"/>
  <c r="J46" i="11"/>
  <c r="G74" i="14"/>
  <c r="P91" i="11"/>
  <c r="L159" i="14" s="1"/>
  <c r="J17" l="1"/>
  <c r="L155"/>
  <c r="L128"/>
  <c r="K118"/>
  <c r="K109"/>
  <c r="K105" s="1"/>
  <c r="P74" i="11"/>
  <c r="P9" s="1"/>
  <c r="P7" s="1"/>
  <c r="L7" i="14" s="1"/>
  <c r="P69" i="11"/>
  <c r="L93" i="14"/>
  <c r="N19" i="17"/>
  <c r="D19"/>
  <c r="B8"/>
  <c r="L137" i="14"/>
  <c r="L149"/>
  <c r="L143"/>
  <c r="L87"/>
  <c r="P72" i="11" l="1"/>
  <c r="L124" i="14"/>
  <c r="L11"/>
  <c r="O8" i="17"/>
  <c r="P8" s="1"/>
  <c r="P19" s="1"/>
  <c r="L75" i="14"/>
  <c r="L131"/>
  <c r="L112" l="1"/>
  <c r="O19" i="17"/>
  <c r="L88" i="11"/>
  <c r="M88"/>
  <c r="M69"/>
  <c r="L69"/>
  <c r="M56"/>
  <c r="L56"/>
  <c r="K87" i="14" l="1"/>
  <c r="J87"/>
  <c r="N87"/>
  <c r="M87"/>
  <c r="I75"/>
  <c r="J112"/>
  <c r="H75"/>
  <c r="C91" i="11"/>
  <c r="N94"/>
  <c r="O94" s="1"/>
  <c r="C88"/>
  <c r="G88"/>
  <c r="D90"/>
  <c r="E87"/>
  <c r="C87"/>
  <c r="C85" s="1"/>
  <c r="F87"/>
  <c r="G87"/>
  <c r="N87" s="1"/>
  <c r="O87" s="1"/>
  <c r="H87"/>
  <c r="I87"/>
  <c r="D87"/>
  <c r="D84"/>
  <c r="E84"/>
  <c r="C84"/>
  <c r="F84"/>
  <c r="E83"/>
  <c r="C83"/>
  <c r="C81" s="1"/>
  <c r="F83"/>
  <c r="G83"/>
  <c r="N83" s="1"/>
  <c r="O83" s="1"/>
  <c r="H83"/>
  <c r="Q83" s="1"/>
  <c r="I83"/>
  <c r="R83" s="1"/>
  <c r="D83"/>
  <c r="E80"/>
  <c r="C80"/>
  <c r="F80"/>
  <c r="G80"/>
  <c r="H80"/>
  <c r="Q80" s="1"/>
  <c r="I80"/>
  <c r="R80" s="1"/>
  <c r="D80"/>
  <c r="E79"/>
  <c r="C79"/>
  <c r="C77" s="1"/>
  <c r="F79"/>
  <c r="G79"/>
  <c r="N79" s="1"/>
  <c r="O79" s="1"/>
  <c r="H79"/>
  <c r="Q79" s="1"/>
  <c r="I79"/>
  <c r="R79" s="1"/>
  <c r="D79"/>
  <c r="G69"/>
  <c r="N69" s="1"/>
  <c r="O69" s="1"/>
  <c r="G56"/>
  <c r="J56"/>
  <c r="J42" s="1"/>
  <c r="R87" l="1"/>
  <c r="N17"/>
  <c r="O17" s="1"/>
  <c r="R94"/>
  <c r="G42"/>
  <c r="N42" s="1"/>
  <c r="O42" s="1"/>
  <c r="N56"/>
  <c r="N80"/>
  <c r="O80" s="1"/>
  <c r="D153" i="14"/>
  <c r="D149" s="1"/>
  <c r="N88" i="11"/>
  <c r="Q94"/>
  <c r="Q87"/>
  <c r="D122" i="14"/>
  <c r="G62" i="11"/>
  <c r="N62" s="1"/>
  <c r="O62" s="1"/>
  <c r="G85"/>
  <c r="K112" i="14"/>
  <c r="K75"/>
  <c r="G77" i="11"/>
  <c r="H56"/>
  <c r="H69"/>
  <c r="Q69" s="1"/>
  <c r="H77"/>
  <c r="Q77" s="1"/>
  <c r="M135" i="14" s="1"/>
  <c r="H85" i="11"/>
  <c r="H88"/>
  <c r="I56"/>
  <c r="I69"/>
  <c r="R69" s="1"/>
  <c r="I77"/>
  <c r="R77" s="1"/>
  <c r="N135" i="14" s="1"/>
  <c r="I85" i="11"/>
  <c r="I88"/>
  <c r="J75" i="14"/>
  <c r="D109" l="1"/>
  <c r="D105" s="1"/>
  <c r="N77" i="11"/>
  <c r="J135" i="14" s="1"/>
  <c r="J131" s="1"/>
  <c r="O56" i="11"/>
  <c r="K97" i="14" s="1"/>
  <c r="J97"/>
  <c r="O88" i="11"/>
  <c r="K153" i="14" s="1"/>
  <c r="K149" s="1"/>
  <c r="J153"/>
  <c r="J149" s="1"/>
  <c r="F147"/>
  <c r="F143" s="1"/>
  <c r="R85" i="11"/>
  <c r="N147" i="14" s="1"/>
  <c r="N143" s="1"/>
  <c r="F159"/>
  <c r="F155" s="1"/>
  <c r="R91" i="11"/>
  <c r="N159" i="14" s="1"/>
  <c r="N155" s="1"/>
  <c r="I42" i="11"/>
  <c r="R42" s="1"/>
  <c r="R56"/>
  <c r="N97" i="14" s="1"/>
  <c r="H42" i="11"/>
  <c r="Q42" s="1"/>
  <c r="Q56"/>
  <c r="M97" i="14" s="1"/>
  <c r="E147"/>
  <c r="E143" s="1"/>
  <c r="Q85" i="11"/>
  <c r="M147" i="14" s="1"/>
  <c r="M143" s="1"/>
  <c r="R17" i="11"/>
  <c r="E159" i="14"/>
  <c r="E155" s="1"/>
  <c r="Q91" i="11"/>
  <c r="M159" i="14" s="1"/>
  <c r="M155" s="1"/>
  <c r="D147"/>
  <c r="D143" s="1"/>
  <c r="N85" i="11"/>
  <c r="F153" i="14"/>
  <c r="F149" s="1"/>
  <c r="R88" i="11"/>
  <c r="N153" i="14" s="1"/>
  <c r="N149" s="1"/>
  <c r="Q17" i="11"/>
  <c r="E153" i="14"/>
  <c r="E149" s="1"/>
  <c r="Q88" i="11"/>
  <c r="M153" i="14" s="1"/>
  <c r="M149" s="1"/>
  <c r="D159"/>
  <c r="D155" s="1"/>
  <c r="N91" i="11"/>
  <c r="E135" i="14"/>
  <c r="D135"/>
  <c r="F135"/>
  <c r="E122"/>
  <c r="H62" i="11"/>
  <c r="D118" i="14"/>
  <c r="F122"/>
  <c r="I62" i="11"/>
  <c r="D131" i="14"/>
  <c r="D26"/>
  <c r="F8" i="17"/>
  <c r="G8" s="1"/>
  <c r="G19" s="1"/>
  <c r="N112" i="14"/>
  <c r="K18" i="7"/>
  <c r="K10" i="5"/>
  <c r="K14" i="16"/>
  <c r="E131" i="14" l="1"/>
  <c r="E109"/>
  <c r="E105" s="1"/>
  <c r="F109"/>
  <c r="F105" s="1"/>
  <c r="F131"/>
  <c r="O77" i="11"/>
  <c r="K135" i="14" s="1"/>
  <c r="K131" s="1"/>
  <c r="K72"/>
  <c r="K68" s="1"/>
  <c r="K93"/>
  <c r="M72"/>
  <c r="M68" s="1"/>
  <c r="M93"/>
  <c r="J72"/>
  <c r="J68" s="1"/>
  <c r="J93"/>
  <c r="N72"/>
  <c r="N68" s="1"/>
  <c r="N93"/>
  <c r="O91" i="11"/>
  <c r="K159" i="14" s="1"/>
  <c r="K155" s="1"/>
  <c r="J159"/>
  <c r="J155" s="1"/>
  <c r="O85" i="11"/>
  <c r="K147" i="14" s="1"/>
  <c r="K143" s="1"/>
  <c r="J147"/>
  <c r="J143" s="1"/>
  <c r="J13"/>
  <c r="F118"/>
  <c r="E118"/>
  <c r="D13"/>
  <c r="F26"/>
  <c r="E26"/>
  <c r="F19"/>
  <c r="I16" i="11"/>
  <c r="H16"/>
  <c r="E19" i="14"/>
  <c r="M75"/>
  <c r="N75"/>
  <c r="L23" i="21"/>
  <c r="H8" i="17"/>
  <c r="H19" s="1"/>
  <c r="F19"/>
  <c r="N131" i="14"/>
  <c r="M131"/>
  <c r="M112"/>
  <c r="E12" i="11"/>
  <c r="E7"/>
  <c r="H10" i="5"/>
  <c r="Q64" i="11" s="1"/>
  <c r="Q62" s="1"/>
  <c r="I10" i="5"/>
  <c r="R64" i="11" s="1"/>
  <c r="R62" s="1"/>
  <c r="G10" i="5"/>
  <c r="J8"/>
  <c r="J12" s="1"/>
  <c r="K13" i="14" l="1"/>
  <c r="G13"/>
  <c r="G26"/>
  <c r="F13"/>
  <c r="E13"/>
  <c r="G65" i="11"/>
  <c r="D111" i="14"/>
  <c r="E111"/>
  <c r="H65" i="11"/>
  <c r="Q65" s="1"/>
  <c r="F111" i="14"/>
  <c r="I65" i="11"/>
  <c r="R65" s="1"/>
  <c r="L33" i="21"/>
  <c r="I8" i="17"/>
  <c r="J8" s="1"/>
  <c r="J19" s="1"/>
  <c r="J71" i="11"/>
  <c r="J69" s="1"/>
  <c r="G122" i="14" l="1"/>
  <c r="G109" s="1"/>
  <c r="J62" i="11"/>
  <c r="I19" i="17"/>
  <c r="J14" i="7"/>
  <c r="J13"/>
  <c r="J93" i="11" l="1"/>
  <c r="J91" s="1"/>
  <c r="G159" i="14" s="1"/>
  <c r="G155" s="1"/>
  <c r="G105"/>
  <c r="G118"/>
  <c r="J90" i="11"/>
  <c r="J88" s="1"/>
  <c r="G153" i="14" s="1"/>
  <c r="G149" s="1"/>
  <c r="J8" i="7"/>
  <c r="J9"/>
  <c r="J80" i="11" s="1"/>
  <c r="D8" i="12"/>
  <c r="E8"/>
  <c r="F8"/>
  <c r="G8"/>
  <c r="H8" s="1"/>
  <c r="I8" s="1"/>
  <c r="J8" s="1"/>
  <c r="K8" s="1"/>
  <c r="L8" s="1"/>
  <c r="M8" s="1"/>
  <c r="N8" s="1"/>
  <c r="O8" s="1"/>
  <c r="P8" s="1"/>
  <c r="C9"/>
  <c r="C8"/>
  <c r="E12" i="10"/>
  <c r="C12"/>
  <c r="C13" i="18" s="1"/>
  <c r="B12" i="10"/>
  <c r="B13" i="18" s="1"/>
  <c r="I84" i="11" l="1"/>
  <c r="R84" s="1"/>
  <c r="H84"/>
  <c r="Q84" s="1"/>
  <c r="J79"/>
  <c r="J77" s="1"/>
  <c r="B6" i="8"/>
  <c r="G135" i="14" l="1"/>
  <c r="G84" i="11"/>
  <c r="I81"/>
  <c r="H81"/>
  <c r="H72" l="1"/>
  <c r="Q72" s="1"/>
  <c r="Q7" s="1"/>
  <c r="Q81"/>
  <c r="N84"/>
  <c r="O84" s="1"/>
  <c r="I72"/>
  <c r="R72" s="1"/>
  <c r="R7" s="1"/>
  <c r="R81"/>
  <c r="G131" i="14"/>
  <c r="F141"/>
  <c r="F128" s="1"/>
  <c r="E141"/>
  <c r="E128" s="1"/>
  <c r="G76" i="11"/>
  <c r="D130" i="14"/>
  <c r="G81" i="11"/>
  <c r="G72" s="1"/>
  <c r="L40" i="21"/>
  <c r="J10" i="7"/>
  <c r="E11" i="14" l="1"/>
  <c r="F11"/>
  <c r="M141"/>
  <c r="M128" s="1"/>
  <c r="M124" s="1"/>
  <c r="N141"/>
  <c r="N128" s="1"/>
  <c r="N124" s="1"/>
  <c r="Q9" i="11"/>
  <c r="M7" i="14"/>
  <c r="R9" i="11"/>
  <c r="N7" i="14"/>
  <c r="H7" i="11"/>
  <c r="N72"/>
  <c r="N81"/>
  <c r="J141" i="14" s="1"/>
  <c r="J128" s="1"/>
  <c r="J124" s="1"/>
  <c r="I7" i="11"/>
  <c r="F137" i="14"/>
  <c r="D141"/>
  <c r="D128" s="1"/>
  <c r="E137"/>
  <c r="J83" i="11"/>
  <c r="M11" i="14" l="1"/>
  <c r="N137"/>
  <c r="N11"/>
  <c r="M137"/>
  <c r="N74" i="11"/>
  <c r="O72"/>
  <c r="O81"/>
  <c r="K141" i="14" s="1"/>
  <c r="K128" s="1"/>
  <c r="K124" s="1"/>
  <c r="J11"/>
  <c r="J137"/>
  <c r="G7" i="11"/>
  <c r="F124" i="14"/>
  <c r="E124"/>
  <c r="D137"/>
  <c r="E16" i="10"/>
  <c r="C16"/>
  <c r="C17" i="18" s="1"/>
  <c r="B16" i="10"/>
  <c r="B17" i="18" s="1"/>
  <c r="K137" i="14" l="1"/>
  <c r="K11"/>
  <c r="N9" i="11"/>
  <c r="O9" s="1"/>
  <c r="O74"/>
  <c r="D124" i="14"/>
  <c r="D11"/>
  <c r="D7"/>
  <c r="J12" i="7" l="1"/>
  <c r="J87" i="11" l="1"/>
  <c r="J85" s="1"/>
  <c r="G147" i="14" s="1"/>
  <c r="G143" s="1"/>
  <c r="B8" i="12"/>
  <c r="E7" i="14" l="1"/>
  <c r="J11" i="7"/>
  <c r="J18" l="1"/>
  <c r="J20"/>
  <c r="J84" i="11"/>
  <c r="J81" s="1"/>
  <c r="J72" s="1"/>
  <c r="G141" i="14" l="1"/>
  <c r="G128" s="1"/>
  <c r="J76" i="11"/>
  <c r="G130" i="14"/>
  <c r="G11" l="1"/>
  <c r="G137"/>
  <c r="J10" i="5"/>
  <c r="F7" i="14"/>
  <c r="G7" s="1"/>
  <c r="G124"/>
  <c r="G111" l="1"/>
  <c r="J65" i="11"/>
  <c r="J7" l="1"/>
  <c r="E8" i="17"/>
  <c r="E19" s="1"/>
  <c r="J16" i="11" l="1"/>
  <c r="G19" i="14"/>
  <c r="G16" i="11" l="1"/>
  <c r="N12" l="1"/>
  <c r="O12" s="1"/>
  <c r="D19" i="14"/>
  <c r="L7" i="21"/>
  <c r="L6" s="1"/>
  <c r="N7" i="11"/>
  <c r="O7" l="1"/>
  <c r="K7" i="14" s="1"/>
  <c r="J7"/>
  <c r="H7" i="10"/>
  <c r="K8" i="18" s="1"/>
  <c r="G9" i="12"/>
  <c r="H9" s="1"/>
  <c r="I9" l="1"/>
  <c r="J9" s="1"/>
  <c r="K9" s="1"/>
  <c r="L9" s="1"/>
  <c r="M9" s="1"/>
  <c r="N9" s="1"/>
  <c r="O9" s="1"/>
  <c r="P9" s="1"/>
  <c r="J7" i="10"/>
  <c r="I7"/>
  <c r="L8" i="18" s="1"/>
</calcChain>
</file>

<file path=xl/sharedStrings.xml><?xml version="1.0" encoding="utf-8"?>
<sst xmlns="http://schemas.openxmlformats.org/spreadsheetml/2006/main" count="1364" uniqueCount="387">
  <si>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</si>
  <si>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</si>
  <si>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</si>
  <si>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</si>
  <si>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</si>
  <si>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</si>
  <si>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</si>
  <si>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</si>
  <si>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</si>
  <si>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</si>
  <si>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</si>
  <si>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</si>
  <si>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</si>
  <si>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</si>
  <si>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</si>
  <si>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</si>
  <si>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</si>
  <si>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</si>
  <si>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</si>
  <si>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</si>
  <si>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</si>
  <si>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</si>
  <si>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</si>
  <si>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</si>
  <si>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</si>
  <si>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</si>
  <si>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</si>
  <si>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</si>
  <si>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</si>
  <si>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</si>
  <si>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</si>
  <si>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</si>
  <si>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</si>
  <si>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</si>
  <si>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</si>
  <si>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</si>
  <si>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</si>
  <si>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</si>
  <si>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</si>
  <si>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</si>
  <si>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</si>
  <si>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</si>
  <si>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</si>
  <si>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</si>
  <si>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</si>
  <si>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</si>
  <si>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</si>
  <si>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</si>
  <si>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</si>
  <si>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</si>
  <si>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</si>
  <si>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</si>
  <si>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</si>
  <si>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</si>
  <si>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</si>
  <si>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</si>
  <si>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</si>
  <si>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</si>
  <si>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Проведение конкурсов по тематике "Безопасность дорожного движения в ЗАТО Железногорск"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</si>
  <si>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</si>
  <si>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</si>
  <si>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</si>
  <si>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</si>
  <si>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</si>
  <si>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</si>
  <si>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</si>
  <si>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</si>
  <si>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</si>
  <si>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</si>
  <si>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</si>
  <si>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</si>
  <si>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</si>
  <si>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</si>
  <si>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</si>
  <si>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</si>
  <si>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</si>
  <si>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</si>
  <si>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</si>
  <si>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</si>
  <si>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</si>
  <si>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</si>
  <si>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</si>
  <si>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</si>
  <si>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</si>
  <si>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</si>
  <si>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</si>
  <si>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</si>
  <si>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</si>
  <si>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</si>
  <si>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</si>
  <si>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</si>
  <si>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</si>
  <si>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</si>
  <si>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</si>
  <si>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</si>
  <si>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</si>
  <si>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</si>
  <si>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</si>
  <si>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</si>
  <si>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</si>
  <si>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</si>
  <si>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</si>
  <si>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</si>
  <si>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</si>
  <si>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</si>
  <si>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</si>
  <si>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</si>
  <si>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</si>
  <si>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</si>
  <si>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</si>
  <si>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</si>
  <si>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</si>
  <si>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</si>
  <si>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</si>
  <si>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</si>
  <si>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</si>
  <si>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</si>
  <si>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</si>
  <si>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</si>
  <si>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</si>
  <si>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</si>
  <si>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</si>
  <si>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</si>
  <si>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</si>
  <si>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</si>
  <si>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</si>
  <si>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</si>
  <si>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Итого по подпрограмме:</t>
  </si>
  <si>
    <t xml:space="preserve">         в том числе:</t>
  </si>
  <si>
    <t>Изготовление и размещение баннеров, приобретение полиграфической продукции</t>
  </si>
  <si>
    <t>Расходы по годам</t>
  </si>
  <si>
    <t>Примечание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</si>
  <si>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</si>
  <si>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</si>
  <si>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</si>
  <si>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</si>
  <si>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</si>
  <si>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</si>
  <si>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</si>
  <si>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</si>
  <si>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</si>
  <si>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</si>
  <si>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</si>
  <si>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</si>
  <si>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</si>
  <si>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</si>
  <si>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</si>
  <si>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</si>
  <si>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</si>
  <si>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</si>
  <si>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</si>
  <si>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</si>
  <si>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</si>
  <si>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</si>
  <si>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</si>
  <si>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</si>
  <si>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</si>
  <si>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</si>
  <si>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</si>
  <si>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</si>
  <si>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</si>
  <si>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</si>
  <si>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</si>
  <si>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</si>
  <si>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</si>
  <si>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</si>
  <si>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</si>
  <si>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</si>
  <si>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</si>
  <si>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2018
год</t>
  </si>
  <si>
    <t>Рз</t>
  </si>
  <si>
    <t>Пр</t>
  </si>
  <si>
    <t>1220000010</t>
  </si>
  <si>
    <t>1220000020</t>
  </si>
  <si>
    <t>1220000030</t>
  </si>
  <si>
    <t>in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</si>
  <si>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</si>
  <si>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</si>
  <si>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</si>
  <si>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</si>
  <si>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</si>
  <si>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</si>
  <si>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</si>
  <si>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>Предельная сметная стоимость объекта</t>
  </si>
  <si>
    <t>в том числе: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</si>
  <si>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</si>
  <si>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</si>
  <si>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</si>
  <si>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</si>
  <si>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</si>
  <si>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</si>
  <si>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</si>
  <si>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</si>
  <si>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</si>
  <si>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</si>
  <si>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</si>
  <si>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</si>
  <si>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</si>
  <si>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</si>
  <si>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</si>
  <si>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</si>
  <si>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</si>
  <si>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</si>
  <si>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</si>
  <si>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</si>
  <si>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</si>
  <si>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</si>
  <si>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</si>
  <si>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</si>
  <si>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</si>
  <si>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</si>
  <si>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Уплата административных штрафов и иных платежей</t>
  </si>
  <si>
    <t>Предоставляется по итогам года</t>
  </si>
  <si>
    <t>мероприятие 6
подпрограммы 4</t>
  </si>
  <si>
    <t>2019
год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</si>
  <si>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</si>
  <si>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</si>
  <si>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</si>
  <si>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</si>
  <si>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Заказчик 1: МКУ "Управление капитального строительства"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</si>
  <si>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</si>
  <si>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Итого по мероприятию 1:</t>
  </si>
  <si>
    <t>Главный распорядитель 1: Администрация ЗАТО г. Железногорск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</si>
  <si>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</si>
  <si>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</si>
  <si>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</si>
  <si>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</si>
  <si>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</si>
  <si>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</si>
  <si>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</si>
  <si>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</si>
  <si>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</si>
  <si>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</si>
  <si>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</si>
  <si>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</si>
  <si>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</si>
  <si>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</si>
  <si>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</si>
  <si>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Повышение качества содержания дорог общего пользования местного значения</t>
  </si>
  <si>
    <t>12100S5080</t>
  </si>
  <si>
    <t>12100S5090</t>
  </si>
  <si>
    <t>Организация регулярных перевозок пассажирским автомобильным транспортом по муниципальным маршрутам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</si>
  <si>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</si>
  <si>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мероприятие 7
подпрограммы 4</t>
  </si>
  <si>
    <t>План на год</t>
  </si>
  <si>
    <t>Информация о целевых показателях и показателях результативности
муниципальной программы «Развитие транспортной системы, содержание и благоустройство территории ЗАТО Железногорск»</t>
  </si>
  <si>
    <t>2018 г.</t>
  </si>
  <si>
    <t>всего расходные обязательства</t>
  </si>
  <si>
    <t xml:space="preserve">      Администрация ЗАТО г. Железногорск</t>
  </si>
  <si>
    <t>Наименование ГРБС</t>
  </si>
  <si>
    <t xml:space="preserve">      Финансовое управление Администрации ЗАТО г. Железногорск</t>
  </si>
  <si>
    <t>2019 г.</t>
  </si>
  <si>
    <t>Приложение N 6
к Порядку принятия решений о разработке, формировании и реализации муниципальных программ ЗАТО Железногорск</t>
  </si>
  <si>
    <t>240</t>
  </si>
  <si>
    <t>850</t>
  </si>
  <si>
    <t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</si>
  <si>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Капитальный ремонт элементов Площади Ленина</t>
  </si>
  <si>
    <t>Ремонт облицовки памятника В.И. Ленину</t>
  </si>
  <si>
    <t>2020
год</t>
  </si>
  <si>
    <t>Администрация закрытого административно-территориального образования город Железногорск</t>
  </si>
  <si>
    <t>Строительство внутриквартального проезда МКР №5 северная часть за счет средств муниципального дорожного фонда</t>
  </si>
  <si>
    <t xml:space="preserve">      Администрация закрытого административно-территориального образования город Железногорск</t>
  </si>
  <si>
    <t>Благоустройство территории общего пользования</t>
  </si>
  <si>
    <t>Информация Управления городского хозяйства</t>
  </si>
  <si>
    <t>км/чел</t>
  </si>
  <si>
    <t>Отношение программы перевозки к количеству фактически перевезенных пассажиров</t>
  </si>
  <si>
    <t>Объект 1: Строительство внутриквартального проезда МКР №5 северная часть за счет средств муниципального дорожного фонда</t>
  </si>
  <si>
    <t>Задача 2. Формирование законопослушного поведения участников дорожного движения</t>
  </si>
  <si>
    <t>страниц</t>
  </si>
  <si>
    <t>0409</t>
  </si>
  <si>
    <t>0503</t>
  </si>
  <si>
    <t>0113</t>
  </si>
  <si>
    <t>1210000000</t>
  </si>
  <si>
    <t>1220000000</t>
  </si>
  <si>
    <t>0408</t>
  </si>
  <si>
    <t>Расходы на реализацию мероприятий, направленных на повышение безопасности дорожного движения, за счет средств муниципального дорожного фонда</t>
  </si>
  <si>
    <t>12200S4920</t>
  </si>
  <si>
    <t>мероприятие 5
подпрограммы 2</t>
  </si>
  <si>
    <t>мероприятие 3
подпрограммы 3</t>
  </si>
  <si>
    <t>Средства бюджета Красноярского края и бюджета ЗАТО Железногорск на содержание дорог общего пользования местного значения (проезжей части, тротуаров, озеленения дорог)</t>
  </si>
  <si>
    <t>Средства бюджета Красноярского края и бюджета ЗАТО Железногорск на ремонт дорог общего пользования местного значения</t>
  </si>
  <si>
    <t>Наименование главного распорядителя бюджетных средств</t>
  </si>
  <si>
    <t>КЦСР</t>
  </si>
  <si>
    <t>КВСР</t>
  </si>
  <si>
    <t>КФСР</t>
  </si>
  <si>
    <t>КВР</t>
  </si>
  <si>
    <t>КБК</t>
  </si>
  <si>
    <t>Расходы, рублей</t>
  </si>
  <si>
    <t>610</t>
  </si>
  <si>
    <t>Расходы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</si>
  <si>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2017 (отчетный год)</t>
  </si>
  <si>
    <t>2018 (текущий год)</t>
  </si>
  <si>
    <t>отчетный период январь-июнь</t>
  </si>
  <si>
    <t xml:space="preserve">      Муниципальное казенное учреждение "Управление образования"</t>
  </si>
  <si>
    <t>отчетный период январь - июнь</t>
  </si>
  <si>
    <t>Текущий год
2018</t>
  </si>
  <si>
    <t>1-й год
2019</t>
  </si>
  <si>
    <t>2-й год
2020</t>
  </si>
  <si>
    <t>Отчетный период янвань - июнь</t>
  </si>
  <si>
    <t>Главный распорядитель бюджетных средств 1:</t>
  </si>
  <si>
    <t>Главный распорядитель бюджетных средств 2: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</si>
  <si>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</si>
  <si>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801</t>
  </si>
  <si>
    <t>870</t>
  </si>
  <si>
    <t>Ремонт автомобильных дорог общего пользования местного значения за счет средств муниципального дорожного фонда</t>
  </si>
  <si>
    <t>1210000130</t>
  </si>
  <si>
    <t>1210000200</t>
  </si>
  <si>
    <t>410</t>
  </si>
  <si>
    <t>1210000220</t>
  </si>
  <si>
    <t>Строительство проездов в районах индивидуальной жилой застройки (район ул.Енисейская) за счет средств муниципального дорожного фонда</t>
  </si>
  <si>
    <t>1210000230</t>
  </si>
  <si>
    <t>Строительство проездов в районах индивидуальной жилой застройки (район ветлечебницы) за счет средств муниципального дорожного фонда</t>
  </si>
  <si>
    <t>1210000240</t>
  </si>
  <si>
    <t>Финансовое управление Администрации закрытого административно-территориального образования город Железногорск</t>
  </si>
  <si>
    <t>Резерв средств бюджета ЗАТО Железногорск на софинансирование субсидий из бюджета Красноярского края на ремонт дорог общего пользования местного значения</t>
  </si>
  <si>
    <t>Средства бюжжета ЗАТО Железногорск на выполнение ремонт дорог общего пользования местного значения</t>
  </si>
  <si>
    <t>Выполнение проектных работ по строительству дорог в районах новой застрокий, ИЖС</t>
  </si>
  <si>
    <t xml:space="preserve">      Финансовое управление Администрация ЗАТО г. Железногорск</t>
  </si>
  <si>
    <t>Краевые средства</t>
  </si>
  <si>
    <t>2021
год</t>
  </si>
  <si>
    <t>Исполнение предписаний надзорных органов в целях обеспечения безопасности дорожного движения</t>
  </si>
  <si>
    <t>1230000020</t>
  </si>
  <si>
    <t>1230000040</t>
  </si>
  <si>
    <t>Организация перевозки пассажиров на территории ЗАТО Железногорск в соответствии с требованиями действующего законодательства</t>
  </si>
  <si>
    <t>1240000010</t>
  </si>
  <si>
    <t>810</t>
  </si>
  <si>
    <t>1240000020</t>
  </si>
  <si>
    <t>Содержание городских часов, общественных туалетов</t>
  </si>
  <si>
    <t>1240000030</t>
  </si>
  <si>
    <t>1240000060</t>
  </si>
  <si>
    <t>1240000070</t>
  </si>
  <si>
    <t>1240000090</t>
  </si>
  <si>
    <t>1240000100</t>
  </si>
  <si>
    <t>Продолжение работ по благоустройству территорий общего пользования, начатых в 2017-2018 годах</t>
  </si>
  <si>
    <t>Строительство инженерных коммуникаций, проездов в районах индивидуальной жилой застройки (район ул. Саянская I очередь), (район ул. Саянская II очередь) за счет средств муниципального дорожного фонда</t>
  </si>
  <si>
    <t>Объект 2: Строительство инженерных коммуникаций, проездов в районах индивидуальной жилой застройки (район ул. Саянская I очередь), (район ул. Саянская II очередь) за счет средств муниципального дорожного фонда</t>
  </si>
  <si>
    <t>Объект 3: Строительство проездов в районах индивидуальной жилой застройки (район ул.Енисейская) за счет средств муниципального дорожного фонда</t>
  </si>
  <si>
    <t>Объект 4: Строительство проездов в районах индивидуальной жилой застройки (район ветлечебницы) за счет средств муниципального дорожного фонда</t>
  </si>
  <si>
    <t>Программа</t>
  </si>
  <si>
    <t>ПодПрограмма №1</t>
  </si>
  <si>
    <t>ПодПрограмма №2</t>
  </si>
  <si>
    <t>ПодПрограмма №3</t>
  </si>
  <si>
    <t>ПодПрограмма №4</t>
  </si>
  <si>
    <r>
      <rPr>
        <b/>
        <u/>
        <sz val="11"/>
        <color theme="10"/>
        <rFont val="Calibri"/>
        <family val="2"/>
        <charset val="204"/>
      </rPr>
      <t>00</t>
    </r>
    <r>
      <rPr>
        <u/>
        <sz val="11"/>
        <color theme="10"/>
        <rFont val="Calibri"/>
        <family val="2"/>
        <charset val="204"/>
      </rPr>
      <t>. Лист согласования</t>
    </r>
  </si>
  <si>
    <r>
      <rPr>
        <b/>
        <u/>
        <sz val="11"/>
        <color theme="10"/>
        <rFont val="Calibri"/>
        <family val="2"/>
        <charset val="204"/>
      </rPr>
      <t>01</t>
    </r>
    <r>
      <rPr>
        <u/>
        <sz val="11"/>
        <color theme="10"/>
        <rFont val="Calibri"/>
        <family val="2"/>
        <charset val="204"/>
      </rPr>
      <t>. Постановление (Внесение изменений)</t>
    </r>
  </si>
  <si>
    <r>
      <rPr>
        <b/>
        <u/>
        <sz val="11"/>
        <color theme="10"/>
        <rFont val="Calibri"/>
        <family val="2"/>
        <charset val="204"/>
      </rPr>
      <t>02</t>
    </r>
    <r>
      <rPr>
        <u/>
        <sz val="11"/>
        <color theme="10"/>
        <rFont val="Calibri"/>
        <family val="2"/>
        <charset val="204"/>
      </rPr>
      <t>. Приложение к Постановлению. Паспорт программы</t>
    </r>
  </si>
  <si>
    <r>
      <rPr>
        <b/>
        <u/>
        <sz val="11"/>
        <color theme="10"/>
        <rFont val="Calibri"/>
        <family val="2"/>
        <charset val="204"/>
      </rPr>
      <t>03</t>
    </r>
    <r>
      <rPr>
        <u/>
        <sz val="11"/>
        <color theme="10"/>
        <rFont val="Calibri"/>
        <family val="2"/>
        <charset val="204"/>
      </rPr>
      <t>. Приложение 1 к Паспорту Программы. Перечень целевых показателей и показателей результативности</t>
    </r>
  </si>
  <si>
    <r>
      <rPr>
        <b/>
        <u/>
        <sz val="11"/>
        <color theme="10"/>
        <rFont val="Calibri"/>
        <family val="2"/>
        <charset val="204"/>
      </rPr>
      <t>04</t>
    </r>
    <r>
      <rPr>
        <u/>
        <sz val="11"/>
        <color theme="10"/>
        <rFont val="Calibri"/>
        <family val="2"/>
        <charset val="204"/>
      </rPr>
      <t>. Приложение 2 к Паспорту Программы. Значения целевых показателей на долгосрочный период</t>
    </r>
  </si>
  <si>
    <r>
      <rPr>
        <b/>
        <u/>
        <sz val="11"/>
        <color theme="10"/>
        <rFont val="Calibri"/>
        <family val="2"/>
        <charset val="204"/>
      </rPr>
      <t>05</t>
    </r>
    <r>
      <rPr>
        <u/>
        <sz val="11"/>
        <color theme="10"/>
        <rFont val="Calibri"/>
        <family val="2"/>
        <charset val="204"/>
      </rPr>
      <t>. Приложение 3 к Паспорту Программы. Перечень объектов капитального строительства</t>
    </r>
  </si>
  <si>
    <r>
      <rPr>
        <b/>
        <u/>
        <sz val="11"/>
        <color theme="10"/>
        <rFont val="Calibri"/>
        <family val="2"/>
        <charset val="204"/>
      </rPr>
      <t>06</t>
    </r>
    <r>
      <rPr>
        <u/>
        <sz val="11"/>
        <color theme="10"/>
        <rFont val="Calibri"/>
        <family val="2"/>
        <charset val="204"/>
      </rPr>
      <t>. Приложение 1 к Программе. Информация о распределении планируемых расходов</t>
    </r>
  </si>
  <si>
    <r>
      <rPr>
        <b/>
        <u/>
        <sz val="11"/>
        <color theme="10"/>
        <rFont val="Calibri"/>
        <family val="2"/>
        <charset val="204"/>
      </rPr>
      <t>07</t>
    </r>
    <r>
      <rPr>
        <u/>
        <sz val="11"/>
        <color theme="10"/>
        <rFont val="Calibri"/>
        <family val="2"/>
        <charset val="204"/>
      </rPr>
      <t>. Приложение 2 к Программе. Информация о ресурсном обеспечении и ресурсной оценке расходов</t>
    </r>
  </si>
  <si>
    <r>
      <rPr>
        <b/>
        <u/>
        <sz val="11"/>
        <color theme="10"/>
        <rFont val="Calibri"/>
        <family val="2"/>
        <charset val="204"/>
      </rPr>
      <t>08</t>
    </r>
    <r>
      <rPr>
        <u/>
        <sz val="11"/>
        <color theme="10"/>
        <rFont val="Calibri"/>
        <family val="2"/>
        <charset val="204"/>
      </rPr>
      <t>. Приложение 3.1 к Программе. Паспорт подпрограммы 1 Дороги</t>
    </r>
  </si>
  <si>
    <r>
      <rPr>
        <b/>
        <u/>
        <sz val="11"/>
        <color theme="10"/>
        <rFont val="Calibri"/>
        <family val="2"/>
        <charset val="204"/>
      </rPr>
      <t>09</t>
    </r>
    <r>
      <rPr>
        <u/>
        <sz val="11"/>
        <color theme="10"/>
        <rFont val="Calibri"/>
        <family val="2"/>
        <charset val="204"/>
      </rPr>
      <t>. Приложение 1 к ПП 1. Перечень целевых индикаторов</t>
    </r>
  </si>
  <si>
    <r>
      <rPr>
        <b/>
        <u/>
        <sz val="11"/>
        <color theme="10"/>
        <rFont val="Calibri"/>
        <family val="2"/>
        <charset val="204"/>
      </rPr>
      <t>10</t>
    </r>
    <r>
      <rPr>
        <u/>
        <sz val="11"/>
        <color theme="10"/>
        <rFont val="Calibri"/>
        <family val="2"/>
        <charset val="204"/>
      </rPr>
      <t>. Приложение 2 к ПП1. Перечень мероприятий</t>
    </r>
  </si>
  <si>
    <r>
      <rPr>
        <b/>
        <u/>
        <sz val="11"/>
        <color theme="10"/>
        <rFont val="Calibri"/>
        <family val="2"/>
        <charset val="204"/>
      </rPr>
      <t>11</t>
    </r>
    <r>
      <rPr>
        <u/>
        <sz val="11"/>
        <color theme="10"/>
        <rFont val="Calibri"/>
        <family val="2"/>
        <charset val="204"/>
      </rPr>
      <t>. Приложение 3.2 к Программе. Паспорт подпрограммы 2 Безопасность</t>
    </r>
  </si>
  <si>
    <r>
      <rPr>
        <b/>
        <u/>
        <sz val="11"/>
        <color theme="10"/>
        <rFont val="Calibri"/>
        <family val="2"/>
        <charset val="204"/>
      </rPr>
      <t>12</t>
    </r>
    <r>
      <rPr>
        <u/>
        <sz val="11"/>
        <color theme="10"/>
        <rFont val="Calibri"/>
        <family val="2"/>
        <charset val="204"/>
      </rPr>
      <t>. Приложение 1 к ПП 2. Перечень целевых индикаторов</t>
    </r>
  </si>
  <si>
    <r>
      <rPr>
        <b/>
        <u/>
        <sz val="11"/>
        <color theme="10"/>
        <rFont val="Calibri"/>
        <family val="2"/>
        <charset val="204"/>
      </rPr>
      <t>13</t>
    </r>
    <r>
      <rPr>
        <u/>
        <sz val="11"/>
        <color theme="10"/>
        <rFont val="Calibri"/>
        <family val="2"/>
        <charset val="204"/>
      </rPr>
      <t>. Приложение 2 к ПП 2. Перечень мероприятий</t>
    </r>
  </si>
  <si>
    <r>
      <rPr>
        <b/>
        <u/>
        <sz val="11"/>
        <color theme="10"/>
        <rFont val="Calibri"/>
        <family val="2"/>
        <charset val="204"/>
      </rPr>
      <t>14</t>
    </r>
    <r>
      <rPr>
        <u/>
        <sz val="11"/>
        <color theme="10"/>
        <rFont val="Calibri"/>
        <family val="2"/>
        <charset val="204"/>
      </rPr>
      <t>. Приложение 3.3 к Программе. Паспорт подпрограммы 3 Транспорт</t>
    </r>
  </si>
  <si>
    <r>
      <rPr>
        <b/>
        <u/>
        <sz val="11"/>
        <color theme="10"/>
        <rFont val="Calibri"/>
        <family val="2"/>
        <charset val="204"/>
      </rPr>
      <t>15</t>
    </r>
    <r>
      <rPr>
        <u/>
        <sz val="11"/>
        <color theme="10"/>
        <rFont val="Calibri"/>
        <family val="2"/>
        <charset val="204"/>
      </rPr>
      <t>.  Приложение 1 к ПП3. Перечень целевых индикаторов</t>
    </r>
  </si>
  <si>
    <r>
      <rPr>
        <b/>
        <u/>
        <sz val="11"/>
        <color theme="10"/>
        <rFont val="Calibri"/>
        <family val="2"/>
        <charset val="204"/>
      </rPr>
      <t>16</t>
    </r>
    <r>
      <rPr>
        <u/>
        <sz val="11"/>
        <color theme="10"/>
        <rFont val="Calibri"/>
        <family val="2"/>
        <charset val="204"/>
      </rPr>
      <t>.  Приложение 2 к ПП3. Перечень мероприятий</t>
    </r>
  </si>
  <si>
    <r>
      <rPr>
        <b/>
        <u/>
        <sz val="11"/>
        <color theme="10"/>
        <rFont val="Calibri"/>
        <family val="2"/>
        <charset val="204"/>
      </rPr>
      <t>17</t>
    </r>
    <r>
      <rPr>
        <u/>
        <sz val="11"/>
        <color theme="10"/>
        <rFont val="Calibri"/>
        <family val="2"/>
        <charset val="204"/>
      </rPr>
      <t>. Приложение 3.4 к Программе. Паспорт подпрограммы 4 Благоустройство</t>
    </r>
  </si>
  <si>
    <r>
      <rPr>
        <b/>
        <u/>
        <sz val="11"/>
        <color theme="10"/>
        <rFont val="Calibri"/>
        <family val="2"/>
        <charset val="204"/>
      </rPr>
      <t>18</t>
    </r>
    <r>
      <rPr>
        <u/>
        <sz val="11"/>
        <color theme="10"/>
        <rFont val="Calibri"/>
        <family val="2"/>
        <charset val="204"/>
      </rPr>
      <t>. Приложение 1 к ПП4. Перечень целевых индикаторов</t>
    </r>
  </si>
  <si>
    <r>
      <rPr>
        <b/>
        <u/>
        <sz val="11"/>
        <color theme="10"/>
        <rFont val="Calibri"/>
        <family val="2"/>
        <charset val="204"/>
      </rPr>
      <t>19</t>
    </r>
    <r>
      <rPr>
        <u/>
        <sz val="11"/>
        <color theme="10"/>
        <rFont val="Calibri"/>
        <family val="2"/>
        <charset val="204"/>
      </rPr>
      <t>. Приложение 2 к ПП4. Перечень мероприятий</t>
    </r>
  </si>
  <si>
    <t>Вкладка</t>
  </si>
  <si>
    <t>MWord</t>
  </si>
  <si>
    <t>MExcel</t>
  </si>
  <si>
    <t>Приобретение 7 (семи) новых автобусов в целях повышения качества перевозки пассажиров</t>
  </si>
  <si>
    <t>Итого по программе</t>
  </si>
  <si>
    <t xml:space="preserve">Наименование объекта, территория строительства (приобретения) </t>
  </si>
  <si>
    <t>Предельная (предельная) или сметная стоимость объекта</t>
  </si>
  <si>
    <t>Объем бюджетных ассигнований, в том числе</t>
  </si>
  <si>
    <t>2019 год</t>
  </si>
  <si>
    <t>2020 год</t>
  </si>
  <si>
    <t>2021 год</t>
  </si>
  <si>
    <t>Наименование мероприятия 2: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</si>
  <si>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инженерных коммуникаций, проездов в районах индивидуальной жилой застройки (район ул. Саянская I очередь), (район ул. Саянская II очередь) за счет средств муниципального дорожного фонда</t>
  </si>
  <si>
    <t>Заказчик 2: МКУ "Управление капитального строительства"</t>
  </si>
  <si>
    <t>Объект 1: Строительство проездов в районах индивидуальной жилой застройки (район ул.Енисейская) за счет средств муниципального дорожного фонда</t>
  </si>
  <si>
    <t>Заказчик 3: МКУ "Управление капитального строительства"</t>
  </si>
  <si>
    <t>Наименование мероприятия 3: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</si>
  <si>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4: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</si>
  <si>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Заказчик 4: МКУ "Управление капитального строительства"</t>
  </si>
  <si>
    <t>Объект 1: Строительство проездов в районах индивидуальной жилой застройки (район ветлечебницы) за счет средств муниципального дорожного фонда</t>
  </si>
  <si>
    <t>Итого по мероприятию 2:</t>
  </si>
  <si>
    <t>Итого по мероприятию 3:</t>
  </si>
  <si>
    <t>Итого по мероприятию 4:</t>
  </si>
  <si>
    <t xml:space="preserve"> Главный распорядитель 1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</si>
</sst>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"/>
    <numFmt numFmtId="166" formatCode="0.000"/>
  </numFmts>
  <fonts count="4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1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rgb="FF00B050"/>
      <name val="Times"/>
      <family val="1"/>
    </font>
    <font>
      <sz val="11"/>
      <color rgb="FF00B050"/>
      <name val="Times"/>
      <family val="1"/>
    </font>
    <font>
      <sz val="14"/>
      <name val="Times"/>
      <family val="1"/>
    </font>
    <font>
      <sz val="14"/>
      <name val="Calibri"/>
      <family val="2"/>
      <charset val="204"/>
      <scheme val="minor"/>
    </font>
    <font>
      <b/>
      <i/>
      <sz val="11"/>
      <color theme="0" tint="-0.499984740745262"/>
      <name val="Times New Roman"/>
      <family val="1"/>
      <charset val="204"/>
    </font>
    <font>
      <b/>
      <i/>
      <sz val="10"/>
      <color theme="0" tint="-0.499984740745262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.8"/>
      <name val="Times New Roman"/>
      <family val="1"/>
      <charset val="204"/>
    </font>
    <font>
      <sz val="11"/>
      <color theme="0" tint="-0.249977111117893"/>
      <name val="Times New Roman"/>
      <family val="1"/>
      <charset val="204"/>
    </font>
    <font>
      <b/>
      <sz val="11"/>
      <color theme="0" tint="-0.249977111117893"/>
      <name val="Times New Roman"/>
      <family val="1"/>
      <charset val="204"/>
    </font>
    <font>
      <sz val="11"/>
      <color theme="0" tint="-0.249977111117893"/>
      <name val="Times"/>
      <family val="1"/>
    </font>
    <font>
      <i/>
      <sz val="11"/>
      <color theme="0" tint="-0.249977111117893"/>
      <name val="Times New Roman"/>
      <family val="1"/>
      <charset val="204"/>
    </font>
    <font>
      <b/>
      <i/>
      <sz val="11"/>
      <color theme="0" tint="-0.249977111117893"/>
      <name val="Times New Roman"/>
      <family val="1"/>
      <charset val="204"/>
    </font>
    <font>
      <sz val="10"/>
      <color theme="0" tint="-0.249977111117893"/>
      <name val="Times New Roman"/>
      <family val="1"/>
      <charset val="204"/>
    </font>
    <font>
      <b/>
      <sz val="10"/>
      <color theme="0" tint="-0.249977111117893"/>
      <name val="Times New Roman"/>
      <family val="1"/>
      <charset val="204"/>
    </font>
    <font>
      <i/>
      <sz val="10"/>
      <color theme="0" tint="-0.249977111117893"/>
      <name val="Times New Roman"/>
      <family val="1"/>
      <charset val="204"/>
    </font>
    <font>
      <b/>
      <u/>
      <sz val="11"/>
      <color theme="10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0" fillId="5" borderId="0"/>
    <xf numFmtId="0" fontId="13" fillId="0" borderId="0" applyNumberFormat="0" applyFill="0" applyBorder="0" applyAlignment="0" applyProtection="0">
      <alignment vertical="top"/>
      <protection locked="0"/>
    </xf>
    <xf numFmtId="49" fontId="17" fillId="0" borderId="16">
      <alignment horizontal="left" vertical="top" wrapText="1"/>
    </xf>
    <xf numFmtId="4" fontId="17" fillId="6" borderId="16">
      <alignment horizontal="right" vertical="top" shrinkToFit="1"/>
    </xf>
  </cellStyleXfs>
  <cellXfs count="54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2" borderId="0" xfId="0" applyFont="1" applyFill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4" fontId="5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7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7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9" fillId="0" borderId="4" xfId="0" applyFont="1" applyBorder="1" applyAlignment="1">
      <alignment horizontal="center" wrapText="1"/>
    </xf>
    <xf numFmtId="0" fontId="9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/>
    <xf numFmtId="0" fontId="0" fillId="0" borderId="0" xfId="0"/>
    <xf numFmtId="1" fontId="5" fillId="4" borderId="1" xfId="0" applyNumberFormat="1" applyFont="1" applyFill="1" applyBorder="1" applyAlignment="1">
      <alignment horizontal="center" vertical="center"/>
    </xf>
    <xf numFmtId="0" fontId="13" fillId="0" borderId="0" xfId="2" applyAlignment="1" applyProtection="1"/>
    <xf numFmtId="0" fontId="0" fillId="0" borderId="0" xfId="0" applyAlignment="1">
      <alignment horizontal="right"/>
    </xf>
    <xf numFmtId="0" fontId="14" fillId="0" borderId="0" xfId="2" applyFont="1" applyAlignment="1" applyProtection="1"/>
    <xf numFmtId="0" fontId="12" fillId="0" borderId="0" xfId="0" applyFont="1"/>
    <xf numFmtId="0" fontId="15" fillId="0" borderId="0" xfId="2" applyFont="1" applyAlignment="1" applyProtection="1"/>
    <xf numFmtId="0" fontId="16" fillId="0" borderId="0" xfId="2" applyFont="1" applyAlignment="1" applyProtection="1"/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/>
    <xf numFmtId="0" fontId="18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/>
    <xf numFmtId="4" fontId="18" fillId="0" borderId="0" xfId="0" applyNumberFormat="1" applyFont="1" applyFill="1" applyAlignment="1">
      <alignment horizontal="center" vertical="center"/>
    </xf>
    <xf numFmtId="0" fontId="21" fillId="0" borderId="0" xfId="0" applyFont="1"/>
    <xf numFmtId="0" fontId="20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22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23" fillId="0" borderId="0" xfId="0" applyFont="1" applyAlignment="1"/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3" fillId="0" borderId="0" xfId="0" applyFont="1" applyFill="1" applyAlignment="1">
      <alignment horizontal="center"/>
    </xf>
    <xf numFmtId="0" fontId="4" fillId="0" borderId="0" xfId="0" applyFont="1"/>
    <xf numFmtId="4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/>
    </xf>
    <xf numFmtId="0" fontId="3" fillId="4" borderId="1" xfId="0" applyFont="1" applyFill="1" applyBorder="1"/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/>
    </xf>
    <xf numFmtId="0" fontId="6" fillId="4" borderId="1" xfId="0" applyFont="1" applyFill="1" applyBorder="1"/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center" vertical="center"/>
    </xf>
    <xf numFmtId="0" fontId="6" fillId="4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22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horizontal="center" vertical="center"/>
    </xf>
    <xf numFmtId="0" fontId="7" fillId="0" borderId="1" xfId="0" applyFont="1" applyBorder="1"/>
    <xf numFmtId="165" fontId="7" fillId="0" borderId="0" xfId="0" applyNumberFormat="1" applyFont="1" applyBorder="1" applyAlignment="1">
      <alignment horizontal="center" vertical="center" wrapText="1"/>
    </xf>
    <xf numFmtId="1" fontId="22" fillId="0" borderId="0" xfId="0" applyNumberFormat="1" applyFont="1" applyFill="1" applyAlignment="1">
      <alignment horizontal="center"/>
    </xf>
    <xf numFmtId="166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7" fillId="0" borderId="1" xfId="0" applyNumberFormat="1" applyFont="1" applyBorder="1" applyAlignment="1">
      <alignment horizontal="justify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vertical="top" wrapText="1"/>
    </xf>
    <xf numFmtId="4" fontId="24" fillId="0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/>
    </xf>
    <xf numFmtId="0" fontId="24" fillId="3" borderId="0" xfId="0" applyFont="1" applyFill="1"/>
    <xf numFmtId="4" fontId="24" fillId="0" borderId="3" xfId="0" applyNumberFormat="1" applyFont="1" applyFill="1" applyBorder="1" applyAlignment="1">
      <alignment horizontal="center" vertical="center"/>
    </xf>
    <xf numFmtId="4" fontId="24" fillId="0" borderId="8" xfId="0" applyNumberFormat="1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vertical="top" wrapText="1"/>
    </xf>
    <xf numFmtId="4" fontId="25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/>
    </xf>
    <xf numFmtId="4" fontId="25" fillId="0" borderId="8" xfId="0" applyNumberFormat="1" applyFont="1" applyFill="1" applyBorder="1" applyAlignment="1">
      <alignment horizontal="center"/>
    </xf>
    <xf numFmtId="0" fontId="25" fillId="3" borderId="0" xfId="0" applyFont="1" applyFill="1"/>
    <xf numFmtId="0" fontId="26" fillId="0" borderId="0" xfId="0" applyFont="1" applyFill="1"/>
    <xf numFmtId="0" fontId="3" fillId="0" borderId="1" xfId="0" applyFont="1" applyFill="1" applyBorder="1" applyAlignment="1">
      <alignment horizontal="justify" vertical="center" wrapText="1"/>
    </xf>
    <xf numFmtId="0" fontId="27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justify" vertical="center" wrapText="1"/>
    </xf>
    <xf numFmtId="1" fontId="1" fillId="0" borderId="1" xfId="0" quotePrefix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justify" vertical="center" wrapText="1"/>
    </xf>
    <xf numFmtId="1" fontId="29" fillId="0" borderId="1" xfId="0" applyNumberFormat="1" applyFont="1" applyFill="1" applyBorder="1" applyAlignment="1">
      <alignment horizontal="center" vertical="center"/>
    </xf>
    <xf numFmtId="4" fontId="29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29" fillId="0" borderId="0" xfId="0" applyFont="1" applyFill="1"/>
    <xf numFmtId="1" fontId="1" fillId="0" borderId="1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8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" fontId="29" fillId="0" borderId="1" xfId="0" quotePrefix="1" applyNumberFormat="1" applyFont="1" applyFill="1" applyBorder="1" applyAlignment="1">
      <alignment horizontal="center" vertical="center"/>
    </xf>
    <xf numFmtId="4" fontId="30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4" fontId="30" fillId="0" borderId="1" xfId="0" applyNumberFormat="1" applyFont="1" applyFill="1" applyBorder="1" applyAlignment="1">
      <alignment horizontal="center"/>
    </xf>
    <xf numFmtId="0" fontId="30" fillId="0" borderId="8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29" fillId="0" borderId="1" xfId="0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49" fontId="5" fillId="0" borderId="16" xfId="3" applyFont="1" applyFill="1" applyAlignment="1" applyProtection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6" xfId="3" applyFont="1" applyFill="1" applyAlignment="1" applyProtection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" fontId="32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1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justify" vertical="center" wrapText="1"/>
    </xf>
    <xf numFmtId="49" fontId="5" fillId="0" borderId="17" xfId="3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2" fillId="0" borderId="0" xfId="0" applyFont="1" applyFill="1"/>
    <xf numFmtId="0" fontId="31" fillId="0" borderId="0" xfId="0" applyFont="1" applyFill="1"/>
    <xf numFmtId="0" fontId="6" fillId="0" borderId="0" xfId="0" applyFont="1" applyFill="1"/>
    <xf numFmtId="1" fontId="6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3" fillId="0" borderId="0" xfId="0" applyNumberFormat="1" applyFont="1" applyFill="1" applyAlignment="1"/>
    <xf numFmtId="0" fontId="7" fillId="0" borderId="0" xfId="0" applyNumberFormat="1" applyFont="1" applyFill="1"/>
    <xf numFmtId="4" fontId="7" fillId="0" borderId="0" xfId="0" applyNumberFormat="1" applyFont="1" applyFill="1"/>
    <xf numFmtId="166" fontId="2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/>
    <xf numFmtId="0" fontId="1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vertical="top" wrapText="1"/>
    </xf>
    <xf numFmtId="0" fontId="30" fillId="0" borderId="0" xfId="0" applyFont="1" applyFill="1"/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top" wrapText="1"/>
    </xf>
    <xf numFmtId="0" fontId="24" fillId="0" borderId="0" xfId="0" applyFont="1" applyFill="1"/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4" fontId="34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5" fillId="0" borderId="0" xfId="0" applyFont="1" applyFill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4" fontId="35" fillId="0" borderId="0" xfId="0" applyNumberFormat="1" applyFont="1" applyFill="1" applyBorder="1" applyAlignment="1">
      <alignment horizontal="justify" vertical="center" wrapText="1"/>
    </xf>
    <xf numFmtId="4" fontId="35" fillId="0" borderId="0" xfId="0" applyNumberFormat="1" applyFont="1" applyFill="1" applyAlignment="1">
      <alignment horizontal="center" vertical="center"/>
    </xf>
    <xf numFmtId="4" fontId="36" fillId="0" borderId="0" xfId="0" applyNumberFormat="1" applyFont="1" applyFill="1" applyBorder="1" applyAlignment="1">
      <alignment vertical="top" wrapText="1"/>
    </xf>
    <xf numFmtId="0" fontId="35" fillId="0" borderId="4" xfId="0" applyFont="1" applyFill="1" applyBorder="1" applyAlignment="1">
      <alignment horizontal="center" vertical="center" wrapText="1"/>
    </xf>
    <xf numFmtId="4" fontId="35" fillId="0" borderId="1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left" vertical="center" wrapText="1"/>
    </xf>
    <xf numFmtId="4" fontId="36" fillId="0" borderId="1" xfId="0" applyNumberFormat="1" applyFont="1" applyFill="1" applyBorder="1" applyAlignment="1">
      <alignment horizontal="center" vertical="center"/>
    </xf>
    <xf numFmtId="4" fontId="36" fillId="0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left" vertical="center" wrapText="1"/>
    </xf>
    <xf numFmtId="4" fontId="39" fillId="0" borderId="1" xfId="0" applyNumberFormat="1" applyFont="1" applyFill="1" applyBorder="1" applyAlignment="1">
      <alignment horizontal="center" vertical="center"/>
    </xf>
    <xf numFmtId="4" fontId="35" fillId="0" borderId="1" xfId="0" applyNumberFormat="1" applyFont="1" applyFill="1" applyBorder="1" applyAlignment="1">
      <alignment horizontal="center" vertical="center"/>
    </xf>
    <xf numFmtId="4" fontId="40" fillId="0" borderId="1" xfId="0" applyNumberFormat="1" applyFont="1" applyFill="1" applyBorder="1" applyAlignment="1">
      <alignment horizontal="center" vertical="center"/>
    </xf>
    <xf numFmtId="4" fontId="41" fillId="0" borderId="1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4" fontId="40" fillId="0" borderId="0" xfId="0" applyNumberFormat="1" applyFont="1" applyFill="1" applyBorder="1" applyAlignment="1">
      <alignment horizontal="center" vertical="center"/>
    </xf>
    <xf numFmtId="4" fontId="35" fillId="0" borderId="0" xfId="0" applyNumberFormat="1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4" fontId="27" fillId="7" borderId="1" xfId="0" applyNumberFormat="1" applyFont="1" applyFill="1" applyBorder="1" applyAlignment="1" applyProtection="1">
      <alignment horizontal="center" vertical="center" wrapText="1"/>
    </xf>
    <xf numFmtId="164" fontId="18" fillId="7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1" xfId="2" applyBorder="1" applyAlignment="1" applyProtection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4" xfId="0" applyBorder="1"/>
    <xf numFmtId="0" fontId="0" fillId="0" borderId="15" xfId="0" applyBorder="1"/>
    <xf numFmtId="0" fontId="11" fillId="0" borderId="11" xfId="0" applyFont="1" applyBorder="1"/>
    <xf numFmtId="0" fontId="13" fillId="0" borderId="0" xfId="2" applyBorder="1" applyAlignment="1" applyProtection="1"/>
    <xf numFmtId="0" fontId="13" fillId="0" borderId="4" xfId="2" applyBorder="1" applyAlignment="1" applyProtection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33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right" wrapText="1"/>
    </xf>
    <xf numFmtId="0" fontId="3" fillId="0" borderId="1" xfId="0" applyFont="1" applyBorder="1" applyAlignment="1"/>
    <xf numFmtId="0" fontId="3" fillId="0" borderId="1" xfId="0" applyFont="1" applyBorder="1" applyAlignment="1">
      <alignment vertical="top"/>
    </xf>
    <xf numFmtId="0" fontId="22" fillId="0" borderId="1" xfId="0" applyFont="1" applyBorder="1"/>
    <xf numFmtId="0" fontId="23" fillId="0" borderId="1" xfId="0" applyFont="1" applyBorder="1" applyAlignment="1"/>
    <xf numFmtId="0" fontId="22" fillId="0" borderId="0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12" fillId="8" borderId="8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2" fillId="9" borderId="8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0" fontId="12" fillId="10" borderId="2" xfId="0" applyFont="1" applyFill="1" applyBorder="1" applyAlignment="1">
      <alignment horizontal="center" vertical="center" wrapText="1"/>
    </xf>
    <xf numFmtId="0" fontId="12" fillId="10" borderId="8" xfId="0" applyFont="1" applyFill="1" applyBorder="1" applyAlignment="1">
      <alignment horizontal="center" vertical="center" wrapText="1"/>
    </xf>
    <xf numFmtId="0" fontId="12" fillId="1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0" xfId="0" applyFont="1" applyAlignment="1">
      <alignment horizontal="justify" wrapText="1"/>
    </xf>
    <xf numFmtId="0" fontId="22" fillId="0" borderId="4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7" xfId="0" applyFont="1" applyBorder="1" applyAlignment="1">
      <alignment horizontal="justify" vertical="top" wrapText="1"/>
    </xf>
    <xf numFmtId="0" fontId="7" fillId="0" borderId="0" xfId="0" applyFont="1" applyAlignment="1">
      <alignment horizontal="left" wrapText="1"/>
    </xf>
    <xf numFmtId="0" fontId="22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3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7" fillId="0" borderId="2" xfId="0" applyNumberFormat="1" applyFont="1" applyFill="1" applyBorder="1" applyAlignment="1">
      <alignment horizontal="center" vertical="center" wrapText="1"/>
    </xf>
    <xf numFmtId="4" fontId="37" fillId="0" borderId="3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 wrapText="1"/>
    </xf>
    <xf numFmtId="4" fontId="35" fillId="0" borderId="8" xfId="0" applyNumberFormat="1" applyFont="1" applyFill="1" applyBorder="1" applyAlignment="1">
      <alignment horizontal="center" vertical="center" wrapText="1"/>
    </xf>
    <xf numFmtId="4" fontId="35" fillId="0" borderId="3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4" fontId="3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37" fillId="0" borderId="1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3" fillId="0" borderId="8" xfId="0" applyFont="1" applyBorder="1"/>
    <xf numFmtId="0" fontId="33" fillId="0" borderId="3" xfId="0" applyFont="1" applyBorder="1"/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wrapText="1"/>
    </xf>
    <xf numFmtId="0" fontId="4" fillId="0" borderId="4" xfId="0" applyFont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7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1" fillId="0" borderId="1" xfId="0" applyFont="1" applyBorder="1" applyAlignment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 wrapText="1"/>
    </xf>
    <xf numFmtId="1" fontId="3" fillId="0" borderId="12" xfId="0" applyNumberFormat="1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1" fontId="3" fillId="0" borderId="1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wrapText="1"/>
    </xf>
    <xf numFmtId="0" fontId="3" fillId="7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justify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" fontId="1" fillId="0" borderId="10" xfId="0" applyNumberFormat="1" applyFont="1" applyFill="1" applyBorder="1" applyAlignment="1">
      <alignment horizontal="center" vertical="center" wrapText="1"/>
    </xf>
    <xf numFmtId="1" fontId="1" fillId="0" borderId="11" xfId="0" applyNumberFormat="1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" fontId="1" fillId="0" borderId="1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1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5;&#1056;&#1054;&#1043;&#1056;&#1040;&#1052;&#1052;&#1067;/&#1052;&#1059;&#1053;&#1048;&#1062;&#1048;&#1055;&#1040;&#1051;&#1068;&#1053;&#1067;&#1045;%20&#1055;&#1056;&#1054;&#1043;&#1056;&#1040;&#1052;&#1052;&#1067;/&#1057;&#1058;&#1040;&#1056;&#1067;&#1045;%20&#1044;&#1054;&#1050;&#1059;&#1052;&#1045;&#1053;&#1058;&#1067;/&#1055;&#1088;&#1086;&#1075;&#1088;&#1072;&#1084;&#1084;&#1099;%202017-2019/&#1056;&#1072;&#1079;&#1074;&#1080;&#1090;&#1080;&#1077;%20&#1090;&#1088;&#1072;&#1085;&#1089;&#1087;&#1086;&#1088;&#1090;&#1085;&#1086;&#1081;%20&#1089;&#1080;&#1089;&#1090;&#1077;&#1084;&#1099;%202017-2019/&#1054;&#1058;&#1063;&#1045;&#1058;&#1067;/4%20&#1082;&#1074;&#1072;&#1088;&#1090;&#1072;&#108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5;&#1056;&#1054;&#1043;&#1056;&#1040;&#1052;&#1052;&#1067;/&#1052;&#1059;&#1053;&#1048;&#1062;&#1048;&#1055;&#1040;&#1051;&#1068;&#1053;&#1067;&#1045;%20&#1055;&#1056;&#1054;&#1043;&#1056;&#1040;&#1052;&#1052;&#1067;/&#1057;&#1058;&#1040;&#1056;&#1067;&#1045;%20&#1044;&#1054;&#1050;&#1059;&#1052;&#1045;&#1053;&#1058;&#1067;/&#1055;&#1088;&#1086;&#1075;&#1088;&#1072;&#1084;&#1084;&#1099;%202016-2018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4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СТРОИТЕЛЬСТВО"/>
      <sheetName val="ПР5. 20.Среда.1.Пок."/>
      <sheetName val="Отчет.Прил.6"/>
      <sheetName val="06. Пр.1 Распределение. Отч.7"/>
      <sheetName val="ОТЧЕТ В МУ МВД"/>
      <sheetName val="ОТЧЕТ В АДМ.ГУБ.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ПР4. 19.ПП4.Благ.2.Мер."/>
      <sheetName val="ПР5. 21.ПП5.Среда.2.Мер."/>
      <sheetName val="Поквартальная разби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P7">
            <v>540040480.71000004</v>
          </cell>
          <cell r="R7">
            <v>519850383.11000001</v>
          </cell>
        </row>
        <row r="9">
          <cell r="N9">
            <v>466911208.89999998</v>
          </cell>
        </row>
        <row r="10">
          <cell r="P10">
            <v>108530</v>
          </cell>
          <cell r="R10">
            <v>108530</v>
          </cell>
        </row>
        <row r="11">
          <cell r="P11">
            <v>259944919.30000001</v>
          </cell>
          <cell r="R11">
            <v>258582122.21000004</v>
          </cell>
        </row>
        <row r="13">
          <cell r="P13">
            <v>259944919.30000001</v>
          </cell>
          <cell r="R13">
            <v>258582122.21000004</v>
          </cell>
        </row>
        <row r="18">
          <cell r="P18">
            <v>83496839</v>
          </cell>
          <cell r="R18">
            <v>83496839</v>
          </cell>
        </row>
        <row r="24">
          <cell r="P24">
            <v>1450000</v>
          </cell>
          <cell r="R24">
            <v>305000</v>
          </cell>
        </row>
        <row r="35">
          <cell r="P35">
            <v>67250000</v>
          </cell>
          <cell r="R35">
            <v>67059034.609999999</v>
          </cell>
        </row>
        <row r="36">
          <cell r="P36">
            <v>731044.3</v>
          </cell>
          <cell r="R36">
            <v>705054.05</v>
          </cell>
        </row>
        <row r="45">
          <cell r="P45">
            <v>1844580</v>
          </cell>
          <cell r="R45">
            <v>1015979.6</v>
          </cell>
        </row>
        <row r="47">
          <cell r="P47">
            <v>1736050</v>
          </cell>
          <cell r="R47">
            <v>907450</v>
          </cell>
        </row>
        <row r="48">
          <cell r="P48">
            <v>108530</v>
          </cell>
          <cell r="R48">
            <v>108530</v>
          </cell>
        </row>
        <row r="50">
          <cell r="P50">
            <v>200000</v>
          </cell>
          <cell r="R50">
            <v>71400</v>
          </cell>
        </row>
        <row r="53">
          <cell r="R53">
            <v>80000</v>
          </cell>
        </row>
        <row r="55">
          <cell r="P55">
            <v>80000</v>
          </cell>
        </row>
        <row r="56">
          <cell r="P56">
            <v>90000</v>
          </cell>
          <cell r="R56">
            <v>90000</v>
          </cell>
        </row>
        <row r="59">
          <cell r="P59">
            <v>1000000</v>
          </cell>
          <cell r="R59">
            <v>300000</v>
          </cell>
        </row>
        <row r="62">
          <cell r="P62">
            <v>295200</v>
          </cell>
          <cell r="R62">
            <v>295200</v>
          </cell>
        </row>
        <row r="76">
          <cell r="P76">
            <v>132025333.3</v>
          </cell>
          <cell r="R76">
            <v>123438979.30000001</v>
          </cell>
        </row>
        <row r="86">
          <cell r="P86">
            <v>39869333.299999997</v>
          </cell>
          <cell r="R86">
            <v>39869333.299999997</v>
          </cell>
        </row>
        <row r="92">
          <cell r="P92">
            <v>99971219.150000006</v>
          </cell>
          <cell r="R92">
            <v>90558873.050000012</v>
          </cell>
        </row>
        <row r="98">
          <cell r="P98">
            <v>20253994.289999999</v>
          </cell>
          <cell r="R98">
            <v>17812136.359999999</v>
          </cell>
        </row>
        <row r="99">
          <cell r="P99">
            <v>34117914.859999999</v>
          </cell>
          <cell r="R99">
            <v>29869318.18</v>
          </cell>
        </row>
        <row r="102">
          <cell r="P102">
            <v>471322.5</v>
          </cell>
          <cell r="R102">
            <v>457322.5</v>
          </cell>
        </row>
        <row r="103">
          <cell r="P103">
            <v>15812612.5</v>
          </cell>
          <cell r="R103">
            <v>14130221.01</v>
          </cell>
        </row>
        <row r="104">
          <cell r="P104">
            <v>325995</v>
          </cell>
          <cell r="R104">
            <v>325995</v>
          </cell>
        </row>
        <row r="110">
          <cell r="P110">
            <v>100000</v>
          </cell>
          <cell r="R110">
            <v>74900</v>
          </cell>
        </row>
        <row r="113">
          <cell r="P113">
            <v>28789380</v>
          </cell>
          <cell r="R113">
            <v>27789380</v>
          </cell>
        </row>
        <row r="116">
          <cell r="P116">
            <v>0</v>
          </cell>
          <cell r="R116">
            <v>0</v>
          </cell>
        </row>
      </sheetData>
      <sheetData sheetId="8"/>
      <sheetData sheetId="9"/>
      <sheetData sheetId="10">
        <row r="9">
          <cell r="K9">
            <v>26972600</v>
          </cell>
        </row>
        <row r="10">
          <cell r="K10">
            <v>120565400</v>
          </cell>
        </row>
        <row r="12">
          <cell r="K12">
            <v>392502480.70999998</v>
          </cell>
          <cell r="L12">
            <v>372312383.50999999</v>
          </cell>
        </row>
        <row r="17">
          <cell r="K17">
            <v>101421800</v>
          </cell>
          <cell r="L17">
            <v>101421800</v>
          </cell>
        </row>
        <row r="19">
          <cell r="K19">
            <v>158523119.30000001</v>
          </cell>
          <cell r="L19">
            <v>157160322.21000001</v>
          </cell>
        </row>
        <row r="95">
          <cell r="K95">
            <v>399900</v>
          </cell>
          <cell r="L95">
            <v>399900</v>
          </cell>
        </row>
        <row r="97">
          <cell r="K97">
            <v>1444680</v>
          </cell>
          <cell r="L97">
            <v>616080</v>
          </cell>
        </row>
        <row r="161">
          <cell r="K161">
            <v>132025333.3</v>
          </cell>
          <cell r="L161">
            <v>123438979.3</v>
          </cell>
        </row>
        <row r="197">
          <cell r="K197">
            <v>99971219.150000006</v>
          </cell>
          <cell r="L197">
            <v>90558873.049999997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ПР4. 19.ПП4.Благ.2.Мер."/>
      <sheetName val="Поквартальная разбив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7">
          <cell r="V7">
            <v>466973140.89999998</v>
          </cell>
        </row>
        <row r="9">
          <cell r="W9">
            <v>463535688.02999997</v>
          </cell>
        </row>
        <row r="19">
          <cell r="V19">
            <v>83496839</v>
          </cell>
          <cell r="W19">
            <v>83496839</v>
          </cell>
        </row>
        <row r="98">
          <cell r="V98">
            <v>46374385</v>
          </cell>
          <cell r="W98">
            <v>45593484.060000002</v>
          </cell>
        </row>
        <row r="102">
          <cell r="V102">
            <v>18723876</v>
          </cell>
          <cell r="W102">
            <v>18149848.800000001</v>
          </cell>
        </row>
      </sheetData>
      <sheetData sheetId="7">
        <row r="8">
          <cell r="Q8">
            <v>466973140.89999998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08.%20&#1055;&#1086;&#1076;&#1087;&#1088;&#1086;&#1075;&#1088;&#1072;&#1084;&#1084;&#1072;%201.docx" TargetMode="External"/><Relationship Id="rId7" Type="http://schemas.openxmlformats.org/officeDocument/2006/relationships/hyperlink" Target="..\..\..\-=%20&#1055;&#1088;&#1086;&#1075;&#1088;&#1072;&#1084;&#1084;&#1099;%202017-2019%20=-\&#1056;&#1072;&#1079;&#1074;&#1080;&#1090;&#1080;&#1077;%20&#1090;&#1088;&#1072;&#1085;&#1089;&#1087;&#1086;&#1088;&#1090;&#1085;&#1086;&#1081;%20&#1089;&#1080;&#1089;&#1090;&#1077;&#1084;&#1099;\&#1048;&#1047;&#1052;&#1045;&#1053;&#1045;&#1053;&#1048;&#1071;\2016.04.22%20+%2016120%20&#1085;&#1072;%20&#1076;&#1077;&#1090;&#1089;&#1082;&#1080;&#1077;%20&#1091;&#1095;&#1088;&#1077;&#1078;&#1076;&#1077;&#1085;&#1080;&#1103;\1758%20&#1086;&#1090;%2006.11.2013.%2000.%20&#1051;&#1080;&#1089;&#1090;%20&#1089;&#1086;&#1075;&#1083;&#1072;&#1089;&#1086;&#1074;&#1072;&#1085;&#1080;&#1103;.docx" TargetMode="External"/><Relationship Id="rId2" Type="http://schemas.openxmlformats.org/officeDocument/2006/relationships/hyperlink" Target="06.%20&#1055;&#1088;&#1080;&#1083;&#1086;&#1078;&#1077;&#1085;&#1080;&#1077;%20&#1082;%20&#1087;&#1088;&#1086;&#1075;&#1088;&#1072;&#1084;&#1084;&#1077;%201%20(&#1060;&#1080;&#1085;&#1059;&#1087;&#1088;).xls" TargetMode="External"/><Relationship Id="rId1" Type="http://schemas.openxmlformats.org/officeDocument/2006/relationships/hyperlink" Target="02.%20&#1055;&#1072;&#1089;&#1087;&#1086;&#1088;&#1090;%20&#1087;&#1088;&#1086;&#1075;&#1088;&#1072;&#1084;&#1084;&#1099;.docx" TargetMode="External"/><Relationship Id="rId6" Type="http://schemas.openxmlformats.org/officeDocument/2006/relationships/hyperlink" Target="17.%20&#1055;&#1086;&#1076;&#1087;&#1088;&#1086;&#1075;&#1088;&#1072;&#1084;&#1084;&#1072;%204.docx" TargetMode="External"/><Relationship Id="rId5" Type="http://schemas.openxmlformats.org/officeDocument/2006/relationships/hyperlink" Target="14.%20&#1055;&#1086;&#1076;&#1087;&#1088;&#1086;&#1075;&#1088;&#1072;&#1084;&#1084;&#1072;%203.docx" TargetMode="External"/><Relationship Id="rId4" Type="http://schemas.openxmlformats.org/officeDocument/2006/relationships/hyperlink" Target="11.%20&#1055;&#1086;&#1076;&#1087;&#1088;&#1086;&#1075;&#1088;&#1072;&#1084;&#1084;&#1072;%202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34"/>
  <sheetViews>
    <sheetView workbookViewId="0">
      <selection activeCell="B22" sqref="B22"/>
    </sheetView>
  </sheetViews>
  <sheetFormatPr defaultRowHeight="14.4"/>
  <cols>
    <col min="1" max="1" width="3.6640625" customWidth="1"/>
    <col min="15" max="15" width="9.109375" style="63"/>
    <col min="16" max="16" width="12.88671875" customWidth="1"/>
  </cols>
  <sheetData>
    <row r="1" spans="1:16" s="54" customFormat="1">
      <c r="A1" s="60" t="s">
        <v>176</v>
      </c>
      <c r="O1" s="63"/>
    </row>
    <row r="2" spans="1:16" s="54" customFormat="1">
      <c r="N2" s="110" t="s">
        <v>268</v>
      </c>
      <c r="O2" s="110"/>
    </row>
    <row r="3" spans="1:16" s="55" customFormat="1">
      <c r="A3" s="57" t="s">
        <v>343</v>
      </c>
      <c r="N3" s="345">
        <f>SUM(N4:N22)</f>
        <v>71</v>
      </c>
      <c r="O3" s="345">
        <f>SUM(O4:O22)</f>
        <v>41</v>
      </c>
      <c r="P3" s="58" t="s">
        <v>364</v>
      </c>
    </row>
    <row r="4" spans="1:16" s="55" customFormat="1">
      <c r="A4" s="57" t="s">
        <v>344</v>
      </c>
      <c r="N4" s="345">
        <v>2</v>
      </c>
      <c r="O4" s="344">
        <f t="shared" ref="O4:O22" si="0">CEILING(N4/2,1)</f>
        <v>1</v>
      </c>
      <c r="P4" s="58" t="s">
        <v>364</v>
      </c>
    </row>
    <row r="5" spans="1:16">
      <c r="A5" s="334" t="s">
        <v>345</v>
      </c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6"/>
      <c r="M5" s="360" t="s">
        <v>338</v>
      </c>
      <c r="N5" s="346">
        <v>11</v>
      </c>
      <c r="O5" s="344">
        <f t="shared" si="0"/>
        <v>6</v>
      </c>
      <c r="P5" s="58" t="s">
        <v>364</v>
      </c>
    </row>
    <row r="6" spans="1:16">
      <c r="A6" s="337"/>
      <c r="B6" s="342" t="s">
        <v>346</v>
      </c>
      <c r="C6" s="337"/>
      <c r="D6" s="337"/>
      <c r="E6" s="337"/>
      <c r="F6" s="337"/>
      <c r="G6" s="337"/>
      <c r="H6" s="337"/>
      <c r="I6" s="337"/>
      <c r="J6" s="337"/>
      <c r="K6" s="337"/>
      <c r="L6" s="338"/>
      <c r="M6" s="361"/>
      <c r="N6" s="345">
        <v>2</v>
      </c>
      <c r="O6" s="344">
        <f t="shared" si="0"/>
        <v>1</v>
      </c>
      <c r="P6" s="347" t="s">
        <v>363</v>
      </c>
    </row>
    <row r="7" spans="1:16">
      <c r="A7" s="337"/>
      <c r="B7" s="342" t="s">
        <v>347</v>
      </c>
      <c r="C7" s="337"/>
      <c r="D7" s="337"/>
      <c r="E7" s="337"/>
      <c r="F7" s="337"/>
      <c r="G7" s="337"/>
      <c r="H7" s="337"/>
      <c r="I7" s="337"/>
      <c r="J7" s="337"/>
      <c r="K7" s="337"/>
      <c r="L7" s="338"/>
      <c r="M7" s="361"/>
      <c r="N7" s="345">
        <v>1</v>
      </c>
      <c r="O7" s="344">
        <f t="shared" si="0"/>
        <v>1</v>
      </c>
      <c r="P7" s="347" t="s">
        <v>363</v>
      </c>
    </row>
    <row r="8" spans="1:16">
      <c r="A8" s="337"/>
      <c r="B8" s="342" t="s">
        <v>348</v>
      </c>
      <c r="C8" s="337"/>
      <c r="D8" s="337"/>
      <c r="E8" s="337"/>
      <c r="F8" s="337"/>
      <c r="G8" s="337"/>
      <c r="H8" s="337"/>
      <c r="I8" s="337"/>
      <c r="J8" s="337"/>
      <c r="K8" s="337"/>
      <c r="L8" s="338"/>
      <c r="M8" s="361"/>
      <c r="N8" s="345">
        <v>2</v>
      </c>
      <c r="O8" s="344">
        <f t="shared" si="0"/>
        <v>1</v>
      </c>
      <c r="P8" s="347" t="s">
        <v>363</v>
      </c>
    </row>
    <row r="9" spans="1:16">
      <c r="A9" s="342" t="s">
        <v>349</v>
      </c>
      <c r="B9" s="337"/>
      <c r="C9" s="337"/>
      <c r="D9" s="337"/>
      <c r="E9" s="337"/>
      <c r="F9" s="337"/>
      <c r="G9" s="337"/>
      <c r="H9" s="337"/>
      <c r="I9" s="337"/>
      <c r="J9" s="337"/>
      <c r="K9" s="337"/>
      <c r="L9" s="338"/>
      <c r="M9" s="361"/>
      <c r="N9" s="345">
        <v>7</v>
      </c>
      <c r="O9" s="344">
        <f t="shared" si="0"/>
        <v>4</v>
      </c>
      <c r="P9" s="58" t="s">
        <v>365</v>
      </c>
    </row>
    <row r="10" spans="1:16">
      <c r="A10" s="343" t="s">
        <v>350</v>
      </c>
      <c r="B10" s="339"/>
      <c r="C10" s="339"/>
      <c r="D10" s="339"/>
      <c r="E10" s="339"/>
      <c r="F10" s="339"/>
      <c r="G10" s="339"/>
      <c r="H10" s="339"/>
      <c r="I10" s="339"/>
      <c r="J10" s="339"/>
      <c r="K10" s="339"/>
      <c r="L10" s="340"/>
      <c r="M10" s="362"/>
      <c r="N10" s="345">
        <v>2</v>
      </c>
      <c r="O10" s="344">
        <f t="shared" si="0"/>
        <v>1</v>
      </c>
      <c r="P10" s="347" t="s">
        <v>363</v>
      </c>
    </row>
    <row r="11" spans="1:16">
      <c r="A11" s="334" t="s">
        <v>351</v>
      </c>
      <c r="B11" s="335"/>
      <c r="C11" s="335"/>
      <c r="D11" s="335"/>
      <c r="E11" s="335"/>
      <c r="F11" s="335"/>
      <c r="G11" s="335"/>
      <c r="H11" s="335"/>
      <c r="I11" s="335"/>
      <c r="J11" s="335"/>
      <c r="K11" s="335"/>
      <c r="L11" s="336"/>
      <c r="M11" s="363" t="s">
        <v>339</v>
      </c>
      <c r="N11" s="345">
        <v>11</v>
      </c>
      <c r="O11" s="344">
        <f t="shared" si="0"/>
        <v>6</v>
      </c>
      <c r="P11" s="58" t="s">
        <v>364</v>
      </c>
    </row>
    <row r="12" spans="1:16">
      <c r="A12" s="337"/>
      <c r="B12" s="342" t="s">
        <v>352</v>
      </c>
      <c r="C12" s="337"/>
      <c r="D12" s="337"/>
      <c r="E12" s="337"/>
      <c r="F12" s="337"/>
      <c r="G12" s="337"/>
      <c r="H12" s="337"/>
      <c r="I12" s="337"/>
      <c r="J12" s="337"/>
      <c r="K12" s="337"/>
      <c r="L12" s="338"/>
      <c r="M12" s="364"/>
      <c r="N12" s="345">
        <v>1</v>
      </c>
      <c r="O12" s="344">
        <f t="shared" si="0"/>
        <v>1</v>
      </c>
      <c r="P12" s="347" t="s">
        <v>363</v>
      </c>
    </row>
    <row r="13" spans="1:16">
      <c r="A13" s="339"/>
      <c r="B13" s="343" t="s">
        <v>353</v>
      </c>
      <c r="C13" s="339"/>
      <c r="D13" s="339"/>
      <c r="E13" s="339"/>
      <c r="F13" s="339"/>
      <c r="G13" s="339"/>
      <c r="H13" s="339"/>
      <c r="I13" s="339"/>
      <c r="J13" s="339"/>
      <c r="K13" s="339"/>
      <c r="L13" s="340"/>
      <c r="M13" s="365"/>
      <c r="N13" s="345">
        <v>2</v>
      </c>
      <c r="O13" s="344">
        <f t="shared" si="0"/>
        <v>1</v>
      </c>
      <c r="P13" s="347" t="s">
        <v>363</v>
      </c>
    </row>
    <row r="14" spans="1:16">
      <c r="A14" s="334" t="s">
        <v>354</v>
      </c>
      <c r="B14" s="335"/>
      <c r="C14" s="335"/>
      <c r="D14" s="335"/>
      <c r="E14" s="335"/>
      <c r="F14" s="335"/>
      <c r="G14" s="335"/>
      <c r="H14" s="335"/>
      <c r="I14" s="335"/>
      <c r="J14" s="335"/>
      <c r="K14" s="335"/>
      <c r="L14" s="336"/>
      <c r="M14" s="366" t="s">
        <v>340</v>
      </c>
      <c r="N14" s="345">
        <v>6</v>
      </c>
      <c r="O14" s="344">
        <f t="shared" si="0"/>
        <v>3</v>
      </c>
      <c r="P14" s="58" t="s">
        <v>364</v>
      </c>
    </row>
    <row r="15" spans="1:16">
      <c r="A15" s="337"/>
      <c r="B15" s="342" t="s">
        <v>355</v>
      </c>
      <c r="C15" s="337"/>
      <c r="D15" s="337"/>
      <c r="E15" s="337"/>
      <c r="F15" s="337"/>
      <c r="G15" s="337"/>
      <c r="H15" s="337"/>
      <c r="I15" s="337"/>
      <c r="J15" s="337"/>
      <c r="K15" s="337"/>
      <c r="L15" s="338"/>
      <c r="M15" s="367"/>
      <c r="N15" s="345">
        <v>1</v>
      </c>
      <c r="O15" s="344">
        <f t="shared" si="0"/>
        <v>1</v>
      </c>
      <c r="P15" s="347" t="s">
        <v>363</v>
      </c>
    </row>
    <row r="16" spans="1:16">
      <c r="A16" s="339"/>
      <c r="B16" s="343" t="s">
        <v>356</v>
      </c>
      <c r="C16" s="339"/>
      <c r="D16" s="339"/>
      <c r="E16" s="339"/>
      <c r="F16" s="339"/>
      <c r="G16" s="339"/>
      <c r="H16" s="339"/>
      <c r="I16" s="339"/>
      <c r="J16" s="339"/>
      <c r="K16" s="339"/>
      <c r="L16" s="340"/>
      <c r="M16" s="368"/>
      <c r="N16" s="345">
        <v>1</v>
      </c>
      <c r="O16" s="344">
        <f t="shared" si="0"/>
        <v>1</v>
      </c>
      <c r="P16" s="347" t="s">
        <v>363</v>
      </c>
    </row>
    <row r="17" spans="1:16">
      <c r="A17" s="334" t="s">
        <v>357</v>
      </c>
      <c r="B17" s="341"/>
      <c r="C17" s="335"/>
      <c r="D17" s="335"/>
      <c r="E17" s="335"/>
      <c r="F17" s="335"/>
      <c r="G17" s="335"/>
      <c r="H17" s="335"/>
      <c r="I17" s="335"/>
      <c r="J17" s="335"/>
      <c r="K17" s="335"/>
      <c r="L17" s="336"/>
      <c r="M17" s="369" t="s">
        <v>341</v>
      </c>
      <c r="N17" s="345">
        <v>9</v>
      </c>
      <c r="O17" s="344">
        <f t="shared" si="0"/>
        <v>5</v>
      </c>
      <c r="P17" s="58" t="s">
        <v>364</v>
      </c>
    </row>
    <row r="18" spans="1:16">
      <c r="A18" s="337"/>
      <c r="B18" s="342" t="s">
        <v>358</v>
      </c>
      <c r="C18" s="337"/>
      <c r="D18" s="337"/>
      <c r="E18" s="337"/>
      <c r="F18" s="337"/>
      <c r="G18" s="337"/>
      <c r="H18" s="337"/>
      <c r="I18" s="337"/>
      <c r="J18" s="337"/>
      <c r="K18" s="337"/>
      <c r="L18" s="338"/>
      <c r="M18" s="370"/>
      <c r="N18" s="345">
        <v>1</v>
      </c>
      <c r="O18" s="344">
        <f t="shared" si="0"/>
        <v>1</v>
      </c>
      <c r="P18" s="347" t="s">
        <v>363</v>
      </c>
    </row>
    <row r="19" spans="1:16">
      <c r="A19" s="339"/>
      <c r="B19" s="343" t="s">
        <v>359</v>
      </c>
      <c r="C19" s="339"/>
      <c r="D19" s="339"/>
      <c r="E19" s="339"/>
      <c r="F19" s="339"/>
      <c r="G19" s="339"/>
      <c r="H19" s="339"/>
      <c r="I19" s="339"/>
      <c r="J19" s="339"/>
      <c r="K19" s="339"/>
      <c r="L19" s="340"/>
      <c r="M19" s="371"/>
      <c r="N19" s="345">
        <v>1</v>
      </c>
      <c r="O19" s="344">
        <f t="shared" si="0"/>
        <v>1</v>
      </c>
      <c r="P19" s="347" t="s">
        <v>363</v>
      </c>
    </row>
    <row r="20" spans="1:16">
      <c r="A20" s="334" t="s">
        <v>360</v>
      </c>
      <c r="B20" s="335"/>
      <c r="C20" s="335"/>
      <c r="D20" s="335"/>
      <c r="E20" s="335"/>
      <c r="F20" s="335"/>
      <c r="G20" s="335"/>
      <c r="H20" s="335"/>
      <c r="I20" s="335"/>
      <c r="J20" s="335"/>
      <c r="K20" s="335"/>
      <c r="L20" s="336"/>
      <c r="M20" s="372" t="s">
        <v>342</v>
      </c>
      <c r="N20" s="345">
        <v>8</v>
      </c>
      <c r="O20" s="344">
        <f t="shared" si="0"/>
        <v>4</v>
      </c>
      <c r="P20" s="58" t="s">
        <v>364</v>
      </c>
    </row>
    <row r="21" spans="1:16">
      <c r="A21" s="337"/>
      <c r="B21" s="342" t="s">
        <v>361</v>
      </c>
      <c r="C21" s="337"/>
      <c r="D21" s="337"/>
      <c r="E21" s="337"/>
      <c r="F21" s="337"/>
      <c r="G21" s="337"/>
      <c r="H21" s="337"/>
      <c r="I21" s="337"/>
      <c r="J21" s="337"/>
      <c r="K21" s="337"/>
      <c r="L21" s="338"/>
      <c r="M21" s="373"/>
      <c r="N21" s="345">
        <v>1</v>
      </c>
      <c r="O21" s="344">
        <f t="shared" si="0"/>
        <v>1</v>
      </c>
      <c r="P21" s="347" t="s">
        <v>363</v>
      </c>
    </row>
    <row r="22" spans="1:16">
      <c r="A22" s="339"/>
      <c r="B22" s="343" t="s">
        <v>362</v>
      </c>
      <c r="C22" s="339"/>
      <c r="D22" s="339"/>
      <c r="E22" s="339"/>
      <c r="F22" s="339"/>
      <c r="G22" s="339"/>
      <c r="H22" s="339"/>
      <c r="I22" s="339"/>
      <c r="J22" s="339"/>
      <c r="K22" s="339"/>
      <c r="L22" s="340"/>
      <c r="M22" s="374"/>
      <c r="N22" s="345">
        <v>2</v>
      </c>
      <c r="O22" s="344">
        <f t="shared" si="0"/>
        <v>1</v>
      </c>
      <c r="P22" s="347" t="s">
        <v>363</v>
      </c>
    </row>
    <row r="25" spans="1:16">
      <c r="A25" s="55" t="s">
        <v>186</v>
      </c>
      <c r="B25" s="111"/>
    </row>
    <row r="26" spans="1:16">
      <c r="A26" s="58" t="s">
        <v>175</v>
      </c>
      <c r="B26" s="111"/>
      <c r="C26" s="62" t="s">
        <v>187</v>
      </c>
    </row>
    <row r="27" spans="1:16">
      <c r="A27" s="58" t="s">
        <v>175</v>
      </c>
      <c r="B27" s="111"/>
      <c r="C27" s="62" t="s">
        <v>190</v>
      </c>
    </row>
    <row r="28" spans="1:16">
      <c r="A28" s="58" t="s">
        <v>175</v>
      </c>
      <c r="B28" s="111"/>
      <c r="C28" s="62" t="s">
        <v>189</v>
      </c>
    </row>
    <row r="29" spans="1:16">
      <c r="A29" s="58" t="s">
        <v>175</v>
      </c>
      <c r="B29" s="111"/>
      <c r="C29" s="61" t="s">
        <v>188</v>
      </c>
    </row>
    <row r="33" spans="1:3">
      <c r="A33" s="63" t="s">
        <v>200</v>
      </c>
      <c r="B33" s="111"/>
    </row>
    <row r="34" spans="1:3">
      <c r="A34" s="58" t="s">
        <v>175</v>
      </c>
      <c r="B34" s="111"/>
      <c r="C34" s="59" t="s">
        <v>201</v>
      </c>
    </row>
  </sheetData>
  <mergeCells count="5">
    <mergeCell ref="M5:M10"/>
    <mergeCell ref="M11:M13"/>
    <mergeCell ref="M14:M16"/>
    <mergeCell ref="M17:M19"/>
    <mergeCell ref="M20:M22"/>
  </mergeCells>
  <hyperlinks>
    <hyperlink ref="B6" location="'03. Пр.1. Показатели'!A1" display="03. Приложение 1 к Паспорту Программы. Перечень целевых показателей и показателей результативности"/>
    <hyperlink ref="A5" r:id="rId1"/>
    <hyperlink ref="B7" location="'04. Пр.2. Долгоср.период'!A1" display="04. Приложение 2 к Паспорту Программы. Значения целевых показателей на долгосрочный период"/>
    <hyperlink ref="B8" location="'05. Пр.3. СТРОИТЕЛЬСТВО'!A1" display="05. Приложение 3 к Паспорту Программы. Перечень объектов капитального строительства"/>
    <hyperlink ref="A9" r:id="rId2"/>
    <hyperlink ref="A10" location="'07. Пр.2 РесОб. Отч.8'!A1" display="07. Приложение 2 к Программе. Информация о ресурсном обеспечении и ресурсной оценке расходов"/>
    <hyperlink ref="A11" r:id="rId3"/>
    <hyperlink ref="B12" location="'09. ПП1. Дороги.1.Пок.'!A1" display="09. Приложение 1 к ПП 1. Перечень целевых индикаторов"/>
    <hyperlink ref="B13" location="'10. ПП1. Дороги.2.Мер.'!A1" display="10. Приложение 2 к ПП1. Перечень мероприятий"/>
    <hyperlink ref="A14" r:id="rId4"/>
    <hyperlink ref="B15" location="'12. ПП2. БДД.1.Пок.'!A1" display="12. Приложение 1 к ПП 2. Перечень целевых индикаторов"/>
    <hyperlink ref="B16" location="'13. ПП2. БДД.2.Мер.'!A1" display="13. Приложение 2 к ПП 2. Перечень мероприятий"/>
    <hyperlink ref="A17" r:id="rId5"/>
    <hyperlink ref="B18" location="'15. ПП3. Трансп.1.Пок.'!A1" display="15.  Приложение 1 к ПП3. Перечень целевых индикаторов"/>
    <hyperlink ref="B19" location="'16. ПП3. Трансп.2.Мер.'!A1" display="16.  Приложение 2 к ПП3. Перечень мероприятий"/>
    <hyperlink ref="A20" r:id="rId6"/>
    <hyperlink ref="B21" location="'18. ПП4. Благ.1.Пок.'!A1" display="18. Приложение 1 к ПП4. Перечень целевых индикаторов"/>
    <hyperlink ref="B22" location="'19. ПП4. Благ.2.Мер.'!A1" display="19. Приложение 2 к ПП4. Перечень мероприятий"/>
    <hyperlink ref="A3" r:id="rId7"/>
    <hyperlink ref="A4" r:id="rId8"/>
    <hyperlink ref="C26" location="Отчет.Прил.6!A1" display="Прил. 6. Информация о целевых показателях и показателях результативности"/>
    <hyperlink ref="C27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C28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C29" location="Отчет.Прил.9!A1" display="Прил. 9. Расшифровка финансированияпо объектам капитального строительства (ОТСУТСТВУЕТ)"/>
    <hyperlink ref="C34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J92"/>
  <sheetViews>
    <sheetView zoomScale="90" zoomScaleNormal="90" workbookViewId="0">
      <selection activeCell="B42" sqref="B42:G42"/>
    </sheetView>
  </sheetViews>
  <sheetFormatPr defaultColWidth="28.44140625" defaultRowHeight="13.8"/>
  <cols>
    <col min="1" max="1" width="6.109375" style="89" customWidth="1"/>
    <col min="2" max="2" width="41.33203125" style="88" customWidth="1"/>
    <col min="3" max="3" width="12" style="88" customWidth="1"/>
    <col min="4" max="4" width="19.88671875" style="88" customWidth="1"/>
    <col min="5" max="5" width="15" style="88" customWidth="1"/>
    <col min="6" max="6" width="17" style="88" customWidth="1"/>
    <col min="7" max="7" width="21.44140625" style="88" customWidth="1"/>
    <col min="8" max="8" width="15.33203125" style="88" customWidth="1"/>
    <col min="9" max="9" width="16.109375" style="88" bestFit="1" customWidth="1"/>
    <col min="10" max="10" width="14.5546875" style="88" customWidth="1"/>
    <col min="11" max="16384" width="28.44140625" style="88"/>
  </cols>
  <sheetData>
    <row r="1" spans="1:10" ht="63.6" customHeight="1">
      <c r="H1" s="508" t="s">
        <v>108</v>
      </c>
      <c r="I1" s="508"/>
      <c r="J1" s="508"/>
    </row>
    <row r="3" spans="1:10" ht="37.5" customHeight="1">
      <c r="A3" s="407" t="s">
        <v>228</v>
      </c>
      <c r="B3" s="407"/>
      <c r="C3" s="407"/>
      <c r="D3" s="407"/>
      <c r="E3" s="407"/>
      <c r="F3" s="407"/>
      <c r="G3" s="407"/>
      <c r="H3" s="407"/>
      <c r="I3" s="407"/>
      <c r="J3" s="407"/>
    </row>
    <row r="4" spans="1:10" ht="24" customHeight="1">
      <c r="A4" s="358"/>
      <c r="B4" s="349"/>
      <c r="C4" s="349"/>
      <c r="D4" s="349"/>
      <c r="E4" s="349"/>
      <c r="F4" s="349"/>
      <c r="G4" s="349"/>
      <c r="H4" s="349"/>
      <c r="I4" s="349"/>
      <c r="J4" s="353" t="s">
        <v>143</v>
      </c>
    </row>
    <row r="5" spans="1:10" ht="43.5" customHeight="1">
      <c r="A5" s="410" t="s">
        <v>9</v>
      </c>
      <c r="B5" s="410" t="s">
        <v>368</v>
      </c>
      <c r="C5" s="410" t="s">
        <v>229</v>
      </c>
      <c r="D5" s="410" t="s">
        <v>232</v>
      </c>
      <c r="E5" s="410" t="s">
        <v>369</v>
      </c>
      <c r="F5" s="410" t="s">
        <v>230</v>
      </c>
      <c r="G5" s="410" t="s">
        <v>231</v>
      </c>
      <c r="H5" s="410" t="s">
        <v>370</v>
      </c>
      <c r="I5" s="410"/>
      <c r="J5" s="410"/>
    </row>
    <row r="6" spans="1:10" ht="43.8" customHeight="1">
      <c r="A6" s="410"/>
      <c r="B6" s="410"/>
      <c r="C6" s="410"/>
      <c r="D6" s="410"/>
      <c r="E6" s="410"/>
      <c r="F6" s="410"/>
      <c r="G6" s="410"/>
      <c r="H6" s="350" t="s">
        <v>371</v>
      </c>
      <c r="I6" s="350" t="s">
        <v>372</v>
      </c>
      <c r="J6" s="350" t="s">
        <v>373</v>
      </c>
    </row>
    <row r="7" spans="1:10">
      <c r="A7" s="351">
        <v>1</v>
      </c>
      <c r="B7" s="354" t="s">
        <v>234</v>
      </c>
      <c r="C7" s="354"/>
      <c r="D7" s="354"/>
      <c r="E7" s="354"/>
      <c r="F7" s="354"/>
      <c r="G7" s="354"/>
      <c r="H7" s="354"/>
      <c r="I7" s="354"/>
      <c r="J7" s="354"/>
    </row>
    <row r="8" spans="1:10">
      <c r="A8" s="351"/>
      <c r="B8" s="414" t="s">
        <v>222</v>
      </c>
      <c r="C8" s="414"/>
      <c r="D8" s="414"/>
      <c r="E8" s="414"/>
      <c r="F8" s="414"/>
      <c r="G8" s="414"/>
      <c r="H8" s="355"/>
      <c r="I8" s="355"/>
      <c r="J8" s="355"/>
    </row>
    <row r="9" spans="1:10" ht="27.6" customHeight="1">
      <c r="A9" s="351"/>
      <c r="B9" s="507" t="s">
        <v>220</v>
      </c>
      <c r="C9" s="507"/>
      <c r="D9" s="507"/>
      <c r="E9" s="507"/>
      <c r="F9" s="507"/>
      <c r="G9" s="507"/>
      <c r="H9" s="354"/>
      <c r="I9" s="354"/>
      <c r="J9" s="354"/>
    </row>
    <row r="10" spans="1:10">
      <c r="A10" s="113"/>
      <c r="B10" s="413" t="s">
        <v>219</v>
      </c>
      <c r="C10" s="413"/>
      <c r="D10" s="413"/>
      <c r="E10" s="413"/>
      <c r="F10" s="413"/>
      <c r="G10" s="413"/>
      <c r="H10" s="112"/>
      <c r="I10" s="112"/>
      <c r="J10" s="112"/>
    </row>
    <row r="11" spans="1:10" ht="55.2">
      <c r="A11" s="351"/>
      <c r="B11" s="114" t="s">
        <v>266</v>
      </c>
      <c r="C11" s="354"/>
      <c r="D11" s="113">
        <v>2019</v>
      </c>
      <c r="E11" s="116">
        <f>'10. ПП1. Дороги.2.Мер.'!G13</f>
        <v>4500000</v>
      </c>
      <c r="F11" s="116"/>
      <c r="G11" s="116">
        <v>4500000</v>
      </c>
      <c r="H11" s="116">
        <v>4500000</v>
      </c>
      <c r="I11" s="116">
        <v>0</v>
      </c>
      <c r="J11" s="116">
        <v>0</v>
      </c>
    </row>
    <row r="12" spans="1:10">
      <c r="A12" s="113"/>
      <c r="B12" s="415" t="s">
        <v>184</v>
      </c>
      <c r="C12" s="416"/>
      <c r="D12" s="416"/>
      <c r="E12" s="416"/>
      <c r="F12" s="416"/>
      <c r="G12" s="417"/>
      <c r="H12" s="113"/>
      <c r="I12" s="113"/>
      <c r="J12" s="113"/>
    </row>
    <row r="13" spans="1:10">
      <c r="A13" s="113"/>
      <c r="B13" s="504" t="s">
        <v>40</v>
      </c>
      <c r="C13" s="505"/>
      <c r="D13" s="505"/>
      <c r="E13" s="505"/>
      <c r="F13" s="505"/>
      <c r="G13" s="506"/>
      <c r="H13" s="113"/>
      <c r="I13" s="113"/>
      <c r="J13" s="113"/>
    </row>
    <row r="14" spans="1:10">
      <c r="A14" s="113"/>
      <c r="B14" s="504" t="s">
        <v>42</v>
      </c>
      <c r="C14" s="505"/>
      <c r="D14" s="505"/>
      <c r="E14" s="505"/>
      <c r="F14" s="505"/>
      <c r="G14" s="506"/>
      <c r="H14" s="113"/>
      <c r="I14" s="113"/>
      <c r="J14" s="113"/>
    </row>
    <row r="15" spans="1:10">
      <c r="A15" s="113"/>
      <c r="B15" s="504" t="s">
        <v>44</v>
      </c>
      <c r="C15" s="505"/>
      <c r="D15" s="505"/>
      <c r="E15" s="505"/>
      <c r="F15" s="505"/>
      <c r="G15" s="506"/>
      <c r="H15" s="116">
        <v>4500000</v>
      </c>
      <c r="I15" s="116">
        <v>0</v>
      </c>
      <c r="J15" s="116">
        <v>0</v>
      </c>
    </row>
    <row r="16" spans="1:10">
      <c r="A16" s="113"/>
      <c r="B16" s="504" t="s">
        <v>43</v>
      </c>
      <c r="C16" s="505"/>
      <c r="D16" s="505"/>
      <c r="E16" s="505"/>
      <c r="F16" s="505"/>
      <c r="G16" s="506"/>
      <c r="H16" s="113"/>
      <c r="I16" s="113"/>
      <c r="J16" s="113"/>
    </row>
    <row r="17" spans="1:10">
      <c r="A17" s="113"/>
      <c r="B17" s="415" t="s">
        <v>221</v>
      </c>
      <c r="C17" s="416"/>
      <c r="D17" s="416"/>
      <c r="E17" s="416"/>
      <c r="F17" s="416"/>
      <c r="G17" s="417"/>
      <c r="H17" s="116">
        <v>4500000</v>
      </c>
      <c r="I17" s="116">
        <f t="shared" ref="I17:J17" si="0">I15</f>
        <v>0</v>
      </c>
      <c r="J17" s="116">
        <f t="shared" si="0"/>
        <v>0</v>
      </c>
    </row>
    <row r="18" spans="1:10">
      <c r="A18" s="113"/>
      <c r="B18" s="415" t="s">
        <v>184</v>
      </c>
      <c r="C18" s="416"/>
      <c r="D18" s="416"/>
      <c r="E18" s="416"/>
      <c r="F18" s="416"/>
      <c r="G18" s="417"/>
      <c r="H18" s="112"/>
      <c r="I18" s="112"/>
      <c r="J18" s="112"/>
    </row>
    <row r="19" spans="1:10">
      <c r="A19" s="113"/>
      <c r="B19" s="504" t="s">
        <v>40</v>
      </c>
      <c r="C19" s="505"/>
      <c r="D19" s="505"/>
      <c r="E19" s="505"/>
      <c r="F19" s="505"/>
      <c r="G19" s="506"/>
      <c r="H19" s="112"/>
      <c r="I19" s="112"/>
      <c r="J19" s="112"/>
    </row>
    <row r="20" spans="1:10">
      <c r="A20" s="113"/>
      <c r="B20" s="504" t="s">
        <v>42</v>
      </c>
      <c r="C20" s="505"/>
      <c r="D20" s="505"/>
      <c r="E20" s="505"/>
      <c r="F20" s="505"/>
      <c r="G20" s="506"/>
      <c r="H20" s="112"/>
      <c r="I20" s="112"/>
      <c r="J20" s="112"/>
    </row>
    <row r="21" spans="1:10">
      <c r="A21" s="113"/>
      <c r="B21" s="504" t="s">
        <v>44</v>
      </c>
      <c r="C21" s="505"/>
      <c r="D21" s="505"/>
      <c r="E21" s="505"/>
      <c r="F21" s="505"/>
      <c r="G21" s="506"/>
      <c r="H21" s="116">
        <v>4500000</v>
      </c>
      <c r="I21" s="116">
        <f t="shared" ref="I21:J21" si="1">I17</f>
        <v>0</v>
      </c>
      <c r="J21" s="116">
        <f t="shared" si="1"/>
        <v>0</v>
      </c>
    </row>
    <row r="22" spans="1:10">
      <c r="A22" s="113"/>
      <c r="B22" s="504" t="s">
        <v>43</v>
      </c>
      <c r="C22" s="505"/>
      <c r="D22" s="505"/>
      <c r="E22" s="505"/>
      <c r="F22" s="505"/>
      <c r="G22" s="506"/>
      <c r="H22" s="112"/>
      <c r="I22" s="112"/>
      <c r="J22" s="112"/>
    </row>
    <row r="23" spans="1:10" ht="27.6" customHeight="1">
      <c r="A23" s="351">
        <v>2</v>
      </c>
      <c r="B23" s="507" t="s">
        <v>374</v>
      </c>
      <c r="C23" s="507"/>
      <c r="D23" s="507"/>
      <c r="E23" s="507"/>
      <c r="F23" s="507"/>
      <c r="G23" s="507"/>
      <c r="H23" s="354"/>
      <c r="I23" s="354"/>
      <c r="J23" s="354"/>
    </row>
    <row r="24" spans="1:10">
      <c r="A24" s="113"/>
      <c r="B24" s="413" t="s">
        <v>376</v>
      </c>
      <c r="C24" s="413"/>
      <c r="D24" s="413"/>
      <c r="E24" s="413"/>
      <c r="F24" s="413"/>
      <c r="G24" s="413"/>
      <c r="H24" s="112"/>
      <c r="I24" s="112"/>
      <c r="J24" s="112"/>
    </row>
    <row r="25" spans="1:10" ht="82.8">
      <c r="A25" s="351"/>
      <c r="B25" s="118" t="s">
        <v>375</v>
      </c>
      <c r="C25" s="118"/>
      <c r="D25" s="113">
        <v>2019</v>
      </c>
      <c r="E25" s="116">
        <f>'10. ПП1. Дороги.2.Мер.'!G14</f>
        <v>6500000</v>
      </c>
      <c r="F25" s="116"/>
      <c r="G25" s="116">
        <v>6500000</v>
      </c>
      <c r="H25" s="116">
        <v>6500000</v>
      </c>
      <c r="I25" s="116">
        <v>0</v>
      </c>
      <c r="J25" s="116">
        <v>0</v>
      </c>
    </row>
    <row r="26" spans="1:10">
      <c r="A26" s="113"/>
      <c r="B26" s="415" t="s">
        <v>184</v>
      </c>
      <c r="C26" s="416"/>
      <c r="D26" s="416"/>
      <c r="E26" s="416"/>
      <c r="F26" s="416"/>
      <c r="G26" s="417"/>
      <c r="H26" s="113"/>
      <c r="I26" s="113"/>
      <c r="J26" s="113"/>
    </row>
    <row r="27" spans="1:10">
      <c r="A27" s="113"/>
      <c r="B27" s="504" t="s">
        <v>40</v>
      </c>
      <c r="C27" s="505"/>
      <c r="D27" s="505"/>
      <c r="E27" s="505"/>
      <c r="F27" s="505"/>
      <c r="G27" s="506"/>
      <c r="H27" s="113"/>
      <c r="I27" s="113"/>
      <c r="J27" s="113"/>
    </row>
    <row r="28" spans="1:10">
      <c r="A28" s="113"/>
      <c r="B28" s="504" t="s">
        <v>42</v>
      </c>
      <c r="C28" s="505"/>
      <c r="D28" s="505"/>
      <c r="E28" s="505"/>
      <c r="F28" s="505"/>
      <c r="G28" s="506"/>
      <c r="H28" s="113"/>
      <c r="I28" s="113"/>
      <c r="J28" s="113"/>
    </row>
    <row r="29" spans="1:10">
      <c r="A29" s="113"/>
      <c r="B29" s="504" t="s">
        <v>44</v>
      </c>
      <c r="C29" s="505"/>
      <c r="D29" s="505"/>
      <c r="E29" s="505"/>
      <c r="F29" s="505"/>
      <c r="G29" s="506"/>
      <c r="H29" s="116">
        <v>6500000</v>
      </c>
      <c r="I29" s="116">
        <v>0</v>
      </c>
      <c r="J29" s="116">
        <v>0</v>
      </c>
    </row>
    <row r="30" spans="1:10">
      <c r="A30" s="113"/>
      <c r="B30" s="504" t="s">
        <v>43</v>
      </c>
      <c r="C30" s="505"/>
      <c r="D30" s="505"/>
      <c r="E30" s="505"/>
      <c r="F30" s="505"/>
      <c r="G30" s="506"/>
      <c r="H30" s="113"/>
      <c r="I30" s="113"/>
      <c r="J30" s="113"/>
    </row>
    <row r="31" spans="1:10">
      <c r="A31" s="113"/>
      <c r="B31" s="415" t="s">
        <v>383</v>
      </c>
      <c r="C31" s="416"/>
      <c r="D31" s="416"/>
      <c r="E31" s="416"/>
      <c r="F31" s="416"/>
      <c r="G31" s="417"/>
      <c r="H31" s="116">
        <v>6500000</v>
      </c>
      <c r="I31" s="116">
        <f t="shared" ref="I31:J31" si="2">I29</f>
        <v>0</v>
      </c>
      <c r="J31" s="116">
        <f t="shared" si="2"/>
        <v>0</v>
      </c>
    </row>
    <row r="32" spans="1:10">
      <c r="A32" s="113"/>
      <c r="B32" s="415" t="s">
        <v>184</v>
      </c>
      <c r="C32" s="416"/>
      <c r="D32" s="416"/>
      <c r="E32" s="416"/>
      <c r="F32" s="416"/>
      <c r="G32" s="417"/>
      <c r="H32" s="112"/>
      <c r="I32" s="112"/>
      <c r="J32" s="112"/>
    </row>
    <row r="33" spans="1:10">
      <c r="A33" s="113"/>
      <c r="B33" s="504" t="s">
        <v>40</v>
      </c>
      <c r="C33" s="505"/>
      <c r="D33" s="505"/>
      <c r="E33" s="505"/>
      <c r="F33" s="505"/>
      <c r="G33" s="506"/>
      <c r="H33" s="112"/>
      <c r="I33" s="112"/>
      <c r="J33" s="112"/>
    </row>
    <row r="34" spans="1:10">
      <c r="A34" s="113"/>
      <c r="B34" s="504" t="s">
        <v>42</v>
      </c>
      <c r="C34" s="505"/>
      <c r="D34" s="505"/>
      <c r="E34" s="505"/>
      <c r="F34" s="505"/>
      <c r="G34" s="506"/>
      <c r="H34" s="112"/>
      <c r="I34" s="112"/>
      <c r="J34" s="112"/>
    </row>
    <row r="35" spans="1:10">
      <c r="A35" s="113"/>
      <c r="B35" s="504" t="s">
        <v>44</v>
      </c>
      <c r="C35" s="505"/>
      <c r="D35" s="505"/>
      <c r="E35" s="505"/>
      <c r="F35" s="505"/>
      <c r="G35" s="506"/>
      <c r="H35" s="116">
        <v>6500000</v>
      </c>
      <c r="I35" s="116">
        <f t="shared" ref="I35:J35" si="3">I31</f>
        <v>0</v>
      </c>
      <c r="J35" s="116">
        <f t="shared" si="3"/>
        <v>0</v>
      </c>
    </row>
    <row r="36" spans="1:10">
      <c r="A36" s="113"/>
      <c r="B36" s="504" t="s">
        <v>43</v>
      </c>
      <c r="C36" s="505"/>
      <c r="D36" s="505"/>
      <c r="E36" s="505"/>
      <c r="F36" s="505"/>
      <c r="G36" s="506"/>
      <c r="H36" s="112"/>
      <c r="I36" s="112"/>
      <c r="J36" s="112"/>
    </row>
    <row r="37" spans="1:10" ht="27.6" customHeight="1">
      <c r="A37" s="351">
        <v>3</v>
      </c>
      <c r="B37" s="507" t="s">
        <v>379</v>
      </c>
      <c r="C37" s="507"/>
      <c r="D37" s="507"/>
      <c r="E37" s="507"/>
      <c r="F37" s="507"/>
      <c r="G37" s="507"/>
      <c r="H37" s="354"/>
      <c r="I37" s="354"/>
      <c r="J37" s="354"/>
    </row>
    <row r="38" spans="1:10">
      <c r="A38" s="113"/>
      <c r="B38" s="413" t="s">
        <v>378</v>
      </c>
      <c r="C38" s="413"/>
      <c r="D38" s="413"/>
      <c r="E38" s="413"/>
      <c r="F38" s="413"/>
      <c r="G38" s="413"/>
      <c r="H38" s="112"/>
      <c r="I38" s="112"/>
      <c r="J38" s="112"/>
    </row>
    <row r="39" spans="1:10" ht="55.2">
      <c r="A39" s="351"/>
      <c r="B39" s="118" t="s">
        <v>377</v>
      </c>
      <c r="C39" s="118"/>
      <c r="D39" s="113">
        <v>2019</v>
      </c>
      <c r="E39" s="116">
        <f>'10. ПП1. Дороги.2.Мер.'!G15</f>
        <v>5000000</v>
      </c>
      <c r="F39" s="116"/>
      <c r="G39" s="116">
        <v>5000000</v>
      </c>
      <c r="H39" s="116">
        <v>5000000</v>
      </c>
      <c r="I39" s="116">
        <v>0</v>
      </c>
      <c r="J39" s="116">
        <v>0</v>
      </c>
    </row>
    <row r="40" spans="1:10">
      <c r="A40" s="113"/>
      <c r="B40" s="415" t="s">
        <v>184</v>
      </c>
      <c r="C40" s="416"/>
      <c r="D40" s="416"/>
      <c r="E40" s="416"/>
      <c r="F40" s="416"/>
      <c r="G40" s="417"/>
      <c r="H40" s="113"/>
      <c r="I40" s="113"/>
      <c r="J40" s="113"/>
    </row>
    <row r="41" spans="1:10">
      <c r="A41" s="113"/>
      <c r="B41" s="504" t="s">
        <v>40</v>
      </c>
      <c r="C41" s="505"/>
      <c r="D41" s="505"/>
      <c r="E41" s="505"/>
      <c r="F41" s="505"/>
      <c r="G41" s="506"/>
      <c r="H41" s="113"/>
      <c r="I41" s="113"/>
      <c r="J41" s="113"/>
    </row>
    <row r="42" spans="1:10">
      <c r="A42" s="113"/>
      <c r="B42" s="504" t="s">
        <v>42</v>
      </c>
      <c r="C42" s="505"/>
      <c r="D42" s="505"/>
      <c r="E42" s="505"/>
      <c r="F42" s="505"/>
      <c r="G42" s="506"/>
      <c r="H42" s="113"/>
      <c r="I42" s="113"/>
      <c r="J42" s="113"/>
    </row>
    <row r="43" spans="1:10">
      <c r="A43" s="113"/>
      <c r="B43" s="504" t="s">
        <v>44</v>
      </c>
      <c r="C43" s="505"/>
      <c r="D43" s="505"/>
      <c r="E43" s="505"/>
      <c r="F43" s="505"/>
      <c r="G43" s="506"/>
      <c r="H43" s="116">
        <v>5000000</v>
      </c>
      <c r="I43" s="116">
        <v>0</v>
      </c>
      <c r="J43" s="116">
        <v>0</v>
      </c>
    </row>
    <row r="44" spans="1:10">
      <c r="A44" s="113"/>
      <c r="B44" s="504" t="s">
        <v>43</v>
      </c>
      <c r="C44" s="505"/>
      <c r="D44" s="505"/>
      <c r="E44" s="505"/>
      <c r="F44" s="505"/>
      <c r="G44" s="506"/>
      <c r="H44" s="113"/>
      <c r="I44" s="113"/>
      <c r="J44" s="113"/>
    </row>
    <row r="45" spans="1:10">
      <c r="A45" s="113"/>
      <c r="B45" s="415" t="s">
        <v>384</v>
      </c>
      <c r="C45" s="416"/>
      <c r="D45" s="416"/>
      <c r="E45" s="416"/>
      <c r="F45" s="416"/>
      <c r="G45" s="417"/>
      <c r="H45" s="116">
        <v>5000000</v>
      </c>
      <c r="I45" s="116">
        <f t="shared" ref="I45:J45" si="4">I43</f>
        <v>0</v>
      </c>
      <c r="J45" s="116">
        <f t="shared" si="4"/>
        <v>0</v>
      </c>
    </row>
    <row r="46" spans="1:10">
      <c r="A46" s="113"/>
      <c r="B46" s="415" t="s">
        <v>184</v>
      </c>
      <c r="C46" s="416"/>
      <c r="D46" s="416"/>
      <c r="E46" s="416"/>
      <c r="F46" s="416"/>
      <c r="G46" s="417"/>
      <c r="H46" s="112"/>
      <c r="I46" s="112"/>
      <c r="J46" s="112"/>
    </row>
    <row r="47" spans="1:10">
      <c r="A47" s="113"/>
      <c r="B47" s="504" t="s">
        <v>40</v>
      </c>
      <c r="C47" s="505"/>
      <c r="D47" s="505"/>
      <c r="E47" s="505"/>
      <c r="F47" s="505"/>
      <c r="G47" s="506"/>
      <c r="H47" s="112"/>
      <c r="I47" s="112"/>
      <c r="J47" s="112"/>
    </row>
    <row r="48" spans="1:10">
      <c r="A48" s="113"/>
      <c r="B48" s="504" t="s">
        <v>42</v>
      </c>
      <c r="C48" s="505"/>
      <c r="D48" s="505"/>
      <c r="E48" s="505"/>
      <c r="F48" s="505"/>
      <c r="G48" s="506"/>
      <c r="H48" s="112"/>
      <c r="I48" s="112"/>
      <c r="J48" s="112"/>
    </row>
    <row r="49" spans="1:10">
      <c r="A49" s="113"/>
      <c r="B49" s="504" t="s">
        <v>44</v>
      </c>
      <c r="C49" s="505"/>
      <c r="D49" s="505"/>
      <c r="E49" s="505"/>
      <c r="F49" s="505"/>
      <c r="G49" s="506"/>
      <c r="H49" s="116">
        <v>5000000</v>
      </c>
      <c r="I49" s="116">
        <f t="shared" ref="I49:J49" si="5">I45</f>
        <v>0</v>
      </c>
      <c r="J49" s="116">
        <f t="shared" si="5"/>
        <v>0</v>
      </c>
    </row>
    <row r="50" spans="1:10">
      <c r="A50" s="113"/>
      <c r="B50" s="504" t="s">
        <v>43</v>
      </c>
      <c r="C50" s="505"/>
      <c r="D50" s="505"/>
      <c r="E50" s="505"/>
      <c r="F50" s="505"/>
      <c r="G50" s="506"/>
      <c r="H50" s="112"/>
      <c r="I50" s="112"/>
      <c r="J50" s="112"/>
    </row>
    <row r="51" spans="1:10" ht="27.6" customHeight="1">
      <c r="A51" s="351">
        <v>4</v>
      </c>
      <c r="B51" s="507" t="s">
        <v>380</v>
      </c>
      <c r="C51" s="507"/>
      <c r="D51" s="507"/>
      <c r="E51" s="507"/>
      <c r="F51" s="507"/>
      <c r="G51" s="507"/>
      <c r="H51" s="354"/>
      <c r="I51" s="354"/>
      <c r="J51" s="354"/>
    </row>
    <row r="52" spans="1:10">
      <c r="A52" s="113"/>
      <c r="B52" s="413" t="s">
        <v>381</v>
      </c>
      <c r="C52" s="413"/>
      <c r="D52" s="413"/>
      <c r="E52" s="413"/>
      <c r="F52" s="413"/>
      <c r="G52" s="413"/>
      <c r="H52" s="112"/>
      <c r="I52" s="112"/>
      <c r="J52" s="112"/>
    </row>
    <row r="53" spans="1:10" ht="55.2">
      <c r="A53" s="351"/>
      <c r="B53" s="118" t="s">
        <v>382</v>
      </c>
      <c r="C53" s="118"/>
      <c r="D53" s="113">
        <v>2019</v>
      </c>
      <c r="E53" s="116">
        <f>'10. ПП1. Дороги.2.Мер.'!G16</f>
        <v>3000000</v>
      </c>
      <c r="F53" s="116"/>
      <c r="G53" s="116">
        <v>3000000</v>
      </c>
      <c r="H53" s="116">
        <v>3000000</v>
      </c>
      <c r="I53" s="116">
        <v>0</v>
      </c>
      <c r="J53" s="116">
        <v>0</v>
      </c>
    </row>
    <row r="54" spans="1:10">
      <c r="A54" s="113"/>
      <c r="B54" s="415" t="s">
        <v>184</v>
      </c>
      <c r="C54" s="416"/>
      <c r="D54" s="416"/>
      <c r="E54" s="416"/>
      <c r="F54" s="416"/>
      <c r="G54" s="417"/>
      <c r="H54" s="113"/>
      <c r="I54" s="113"/>
      <c r="J54" s="113"/>
    </row>
    <row r="55" spans="1:10">
      <c r="A55" s="113"/>
      <c r="B55" s="504" t="s">
        <v>40</v>
      </c>
      <c r="C55" s="505"/>
      <c r="D55" s="505"/>
      <c r="E55" s="505"/>
      <c r="F55" s="505"/>
      <c r="G55" s="506"/>
      <c r="H55" s="113"/>
      <c r="I55" s="113"/>
      <c r="J55" s="113"/>
    </row>
    <row r="56" spans="1:10">
      <c r="A56" s="113"/>
      <c r="B56" s="504" t="s">
        <v>42</v>
      </c>
      <c r="C56" s="505"/>
      <c r="D56" s="505"/>
      <c r="E56" s="505"/>
      <c r="F56" s="505"/>
      <c r="G56" s="506"/>
      <c r="H56" s="113"/>
      <c r="I56" s="113"/>
      <c r="J56" s="113"/>
    </row>
    <row r="57" spans="1:10">
      <c r="A57" s="113"/>
      <c r="B57" s="504" t="s">
        <v>44</v>
      </c>
      <c r="C57" s="505"/>
      <c r="D57" s="505"/>
      <c r="E57" s="505"/>
      <c r="F57" s="505"/>
      <c r="G57" s="506"/>
      <c r="H57" s="116">
        <v>3000000</v>
      </c>
      <c r="I57" s="116">
        <v>0</v>
      </c>
      <c r="J57" s="116">
        <v>0</v>
      </c>
    </row>
    <row r="58" spans="1:10">
      <c r="A58" s="113"/>
      <c r="B58" s="504" t="s">
        <v>43</v>
      </c>
      <c r="C58" s="505"/>
      <c r="D58" s="505"/>
      <c r="E58" s="505"/>
      <c r="F58" s="505"/>
      <c r="G58" s="506"/>
      <c r="H58" s="113"/>
      <c r="I58" s="113"/>
      <c r="J58" s="113"/>
    </row>
    <row r="59" spans="1:10">
      <c r="A59" s="113"/>
      <c r="B59" s="415" t="s">
        <v>385</v>
      </c>
      <c r="C59" s="416"/>
      <c r="D59" s="416"/>
      <c r="E59" s="416"/>
      <c r="F59" s="416"/>
      <c r="G59" s="417"/>
      <c r="H59" s="116">
        <v>3000000</v>
      </c>
      <c r="I59" s="116">
        <f t="shared" ref="I59:J59" si="6">I57</f>
        <v>0</v>
      </c>
      <c r="J59" s="116">
        <f t="shared" si="6"/>
        <v>0</v>
      </c>
    </row>
    <row r="60" spans="1:10">
      <c r="A60" s="113"/>
      <c r="B60" s="415" t="s">
        <v>184</v>
      </c>
      <c r="C60" s="416"/>
      <c r="D60" s="416"/>
      <c r="E60" s="416"/>
      <c r="F60" s="416"/>
      <c r="G60" s="417"/>
      <c r="H60" s="112"/>
      <c r="I60" s="112"/>
      <c r="J60" s="112"/>
    </row>
    <row r="61" spans="1:10">
      <c r="A61" s="113"/>
      <c r="B61" s="504" t="s">
        <v>40</v>
      </c>
      <c r="C61" s="505"/>
      <c r="D61" s="505"/>
      <c r="E61" s="505"/>
      <c r="F61" s="505"/>
      <c r="G61" s="506"/>
      <c r="H61" s="112"/>
      <c r="I61" s="112"/>
      <c r="J61" s="112"/>
    </row>
    <row r="62" spans="1:10">
      <c r="A62" s="113"/>
      <c r="B62" s="504" t="s">
        <v>42</v>
      </c>
      <c r="C62" s="505"/>
      <c r="D62" s="505"/>
      <c r="E62" s="505"/>
      <c r="F62" s="505"/>
      <c r="G62" s="506"/>
      <c r="H62" s="112"/>
      <c r="I62" s="112"/>
      <c r="J62" s="112"/>
    </row>
    <row r="63" spans="1:10">
      <c r="A63" s="113"/>
      <c r="B63" s="504" t="s">
        <v>44</v>
      </c>
      <c r="C63" s="505"/>
      <c r="D63" s="505"/>
      <c r="E63" s="505"/>
      <c r="F63" s="505"/>
      <c r="G63" s="506"/>
      <c r="H63" s="116">
        <v>3000000</v>
      </c>
      <c r="I63" s="116">
        <f t="shared" ref="I63:J63" si="7">I59</f>
        <v>0</v>
      </c>
      <c r="J63" s="116">
        <f t="shared" si="7"/>
        <v>0</v>
      </c>
    </row>
    <row r="64" spans="1:10">
      <c r="A64" s="113"/>
      <c r="B64" s="504" t="s">
        <v>43</v>
      </c>
      <c r="C64" s="505"/>
      <c r="D64" s="505"/>
      <c r="E64" s="505"/>
      <c r="F64" s="505"/>
      <c r="G64" s="506"/>
      <c r="H64" s="112"/>
      <c r="I64" s="112"/>
      <c r="J64" s="112"/>
    </row>
    <row r="65" spans="1:10">
      <c r="A65" s="113"/>
      <c r="B65" s="418" t="s">
        <v>233</v>
      </c>
      <c r="C65" s="419"/>
      <c r="D65" s="419"/>
      <c r="E65" s="419"/>
      <c r="F65" s="419"/>
      <c r="G65" s="420"/>
      <c r="H65" s="116">
        <v>19000000</v>
      </c>
      <c r="I65" s="116">
        <f>I15+I29+I43+I57</f>
        <v>0</v>
      </c>
      <c r="J65" s="116">
        <f>J15+J29+J43+J57</f>
        <v>0</v>
      </c>
    </row>
    <row r="66" spans="1:10">
      <c r="A66" s="113"/>
      <c r="B66" s="415" t="s">
        <v>184</v>
      </c>
      <c r="C66" s="416"/>
      <c r="D66" s="416"/>
      <c r="E66" s="416"/>
      <c r="F66" s="416"/>
      <c r="G66" s="417"/>
      <c r="H66" s="112"/>
      <c r="I66" s="112"/>
      <c r="J66" s="112"/>
    </row>
    <row r="67" spans="1:10">
      <c r="A67" s="113"/>
      <c r="B67" s="504" t="s">
        <v>40</v>
      </c>
      <c r="C67" s="505"/>
      <c r="D67" s="505"/>
      <c r="E67" s="505"/>
      <c r="F67" s="505"/>
      <c r="G67" s="506"/>
      <c r="H67" s="112"/>
      <c r="I67" s="112"/>
      <c r="J67" s="112"/>
    </row>
    <row r="68" spans="1:10">
      <c r="A68" s="113"/>
      <c r="B68" s="504" t="s">
        <v>42</v>
      </c>
      <c r="C68" s="505"/>
      <c r="D68" s="505"/>
      <c r="E68" s="505"/>
      <c r="F68" s="505"/>
      <c r="G68" s="506"/>
      <c r="H68" s="112"/>
      <c r="I68" s="112"/>
      <c r="J68" s="112"/>
    </row>
    <row r="69" spans="1:10">
      <c r="A69" s="113"/>
      <c r="B69" s="504" t="s">
        <v>44</v>
      </c>
      <c r="C69" s="505"/>
      <c r="D69" s="505"/>
      <c r="E69" s="505"/>
      <c r="F69" s="505"/>
      <c r="G69" s="506"/>
      <c r="H69" s="116">
        <v>19000000</v>
      </c>
      <c r="I69" s="116">
        <f t="shared" ref="I69:J69" si="8">I65</f>
        <v>0</v>
      </c>
      <c r="J69" s="116">
        <f t="shared" si="8"/>
        <v>0</v>
      </c>
    </row>
    <row r="70" spans="1:10">
      <c r="A70" s="113"/>
      <c r="B70" s="504" t="s">
        <v>43</v>
      </c>
      <c r="C70" s="505"/>
      <c r="D70" s="505"/>
      <c r="E70" s="505"/>
      <c r="F70" s="505"/>
      <c r="G70" s="506"/>
      <c r="H70" s="116"/>
      <c r="I70" s="116"/>
      <c r="J70" s="116"/>
    </row>
    <row r="71" spans="1:10">
      <c r="A71" s="113"/>
      <c r="B71" s="418" t="s">
        <v>235</v>
      </c>
      <c r="C71" s="419"/>
      <c r="D71" s="419"/>
      <c r="E71" s="419"/>
      <c r="F71" s="419"/>
      <c r="G71" s="420"/>
      <c r="H71" s="116">
        <v>19000000</v>
      </c>
      <c r="I71" s="116">
        <f t="shared" ref="I71:J71" si="9">I69</f>
        <v>0</v>
      </c>
      <c r="J71" s="116">
        <f t="shared" si="9"/>
        <v>0</v>
      </c>
    </row>
    <row r="72" spans="1:10">
      <c r="A72" s="113"/>
      <c r="B72" s="415" t="s">
        <v>184</v>
      </c>
      <c r="C72" s="416"/>
      <c r="D72" s="416"/>
      <c r="E72" s="416"/>
      <c r="F72" s="416"/>
      <c r="G72" s="417"/>
      <c r="H72" s="116"/>
      <c r="I72" s="116"/>
      <c r="J72" s="116"/>
    </row>
    <row r="73" spans="1:10">
      <c r="A73" s="113"/>
      <c r="B73" s="504" t="s">
        <v>40</v>
      </c>
      <c r="C73" s="505"/>
      <c r="D73" s="505"/>
      <c r="E73" s="505"/>
      <c r="F73" s="505"/>
      <c r="G73" s="506"/>
      <c r="H73" s="116"/>
      <c r="I73" s="116"/>
      <c r="J73" s="116"/>
    </row>
    <row r="74" spans="1:10">
      <c r="A74" s="113"/>
      <c r="B74" s="504" t="s">
        <v>42</v>
      </c>
      <c r="C74" s="505"/>
      <c r="D74" s="505"/>
      <c r="E74" s="505"/>
      <c r="F74" s="505"/>
      <c r="G74" s="506"/>
      <c r="H74" s="116"/>
      <c r="I74" s="116"/>
      <c r="J74" s="116"/>
    </row>
    <row r="75" spans="1:10">
      <c r="A75" s="113"/>
      <c r="B75" s="504" t="s">
        <v>44</v>
      </c>
      <c r="C75" s="505"/>
      <c r="D75" s="505"/>
      <c r="E75" s="505"/>
      <c r="F75" s="505"/>
      <c r="G75" s="506"/>
      <c r="H75" s="116">
        <v>19000000</v>
      </c>
      <c r="I75" s="116">
        <f t="shared" ref="I75:J77" si="10">I71</f>
        <v>0</v>
      </c>
      <c r="J75" s="116">
        <f t="shared" si="10"/>
        <v>0</v>
      </c>
    </row>
    <row r="76" spans="1:10">
      <c r="A76" s="113"/>
      <c r="B76" s="504" t="s">
        <v>43</v>
      </c>
      <c r="C76" s="505"/>
      <c r="D76" s="505"/>
      <c r="E76" s="505"/>
      <c r="F76" s="505"/>
      <c r="G76" s="506"/>
      <c r="H76" s="112"/>
      <c r="I76" s="112"/>
      <c r="J76" s="112"/>
    </row>
    <row r="77" spans="1:10" ht="14.4">
      <c r="A77" s="350"/>
      <c r="B77" s="512" t="s">
        <v>367</v>
      </c>
      <c r="C77" s="511"/>
      <c r="D77" s="511"/>
      <c r="E77" s="511"/>
      <c r="F77" s="511"/>
      <c r="G77" s="511"/>
      <c r="H77" s="116">
        <v>19000000</v>
      </c>
      <c r="I77" s="116">
        <f t="shared" si="10"/>
        <v>0</v>
      </c>
      <c r="J77" s="116">
        <f t="shared" si="10"/>
        <v>0</v>
      </c>
    </row>
    <row r="78" spans="1:10" s="90" customFormat="1" ht="18">
      <c r="A78" s="359"/>
      <c r="B78" s="415" t="s">
        <v>184</v>
      </c>
      <c r="C78" s="416"/>
      <c r="D78" s="416"/>
      <c r="E78" s="416"/>
      <c r="F78" s="416"/>
      <c r="G78" s="417"/>
      <c r="H78" s="357"/>
      <c r="I78" s="356"/>
      <c r="J78" s="356"/>
    </row>
    <row r="79" spans="1:10">
      <c r="A79" s="351"/>
      <c r="B79" s="504" t="s">
        <v>40</v>
      </c>
      <c r="C79" s="505"/>
      <c r="D79" s="505"/>
      <c r="E79" s="505"/>
      <c r="F79" s="505"/>
      <c r="G79" s="506"/>
      <c r="H79" s="146"/>
      <c r="I79" s="146"/>
      <c r="J79" s="146"/>
    </row>
    <row r="80" spans="1:10">
      <c r="A80" s="351"/>
      <c r="B80" s="504" t="s">
        <v>42</v>
      </c>
      <c r="C80" s="505"/>
      <c r="D80" s="505"/>
      <c r="E80" s="505"/>
      <c r="F80" s="505"/>
      <c r="G80" s="506"/>
      <c r="H80" s="146"/>
      <c r="I80" s="146"/>
      <c r="J80" s="146"/>
    </row>
    <row r="81" spans="1:10">
      <c r="A81" s="351"/>
      <c r="B81" s="504" t="s">
        <v>44</v>
      </c>
      <c r="C81" s="505"/>
      <c r="D81" s="505"/>
      <c r="E81" s="505"/>
      <c r="F81" s="505"/>
      <c r="G81" s="506"/>
      <c r="H81" s="116">
        <v>19000000</v>
      </c>
      <c r="I81" s="116">
        <f t="shared" ref="I81:J81" si="11">I77</f>
        <v>0</v>
      </c>
      <c r="J81" s="116">
        <f t="shared" si="11"/>
        <v>0</v>
      </c>
    </row>
    <row r="82" spans="1:10">
      <c r="A82" s="351"/>
      <c r="B82" s="504" t="s">
        <v>43</v>
      </c>
      <c r="C82" s="505"/>
      <c r="D82" s="505"/>
      <c r="E82" s="505"/>
      <c r="F82" s="505"/>
      <c r="G82" s="506"/>
      <c r="H82" s="146"/>
      <c r="I82" s="146"/>
      <c r="J82" s="146"/>
    </row>
    <row r="83" spans="1:10">
      <c r="A83" s="351"/>
      <c r="B83" s="509" t="s">
        <v>184</v>
      </c>
      <c r="C83" s="509"/>
      <c r="D83" s="509"/>
      <c r="E83" s="509"/>
      <c r="F83" s="509"/>
      <c r="G83" s="509"/>
      <c r="H83" s="146"/>
      <c r="I83" s="146"/>
      <c r="J83" s="146"/>
    </row>
    <row r="84" spans="1:10" ht="14.4">
      <c r="A84" s="351"/>
      <c r="B84" s="510" t="s">
        <v>386</v>
      </c>
      <c r="C84" s="511"/>
      <c r="D84" s="511"/>
      <c r="E84" s="511"/>
      <c r="F84" s="511"/>
      <c r="G84" s="511"/>
      <c r="H84" s="146"/>
      <c r="I84" s="146"/>
      <c r="J84" s="146"/>
    </row>
    <row r="85" spans="1:10">
      <c r="A85" s="351"/>
      <c r="B85" s="415" t="s">
        <v>184</v>
      </c>
      <c r="C85" s="416"/>
      <c r="D85" s="416"/>
      <c r="E85" s="416"/>
      <c r="F85" s="416"/>
      <c r="G85" s="417"/>
      <c r="H85" s="146"/>
      <c r="I85" s="146"/>
      <c r="J85" s="146"/>
    </row>
    <row r="86" spans="1:10">
      <c r="A86" s="351"/>
      <c r="B86" s="504" t="s">
        <v>40</v>
      </c>
      <c r="C86" s="505"/>
      <c r="D86" s="505"/>
      <c r="E86" s="505"/>
      <c r="F86" s="505"/>
      <c r="G86" s="506"/>
      <c r="H86" s="146"/>
      <c r="I86" s="146"/>
      <c r="J86" s="146"/>
    </row>
    <row r="87" spans="1:10">
      <c r="A87" s="351"/>
      <c r="B87" s="504" t="s">
        <v>42</v>
      </c>
      <c r="C87" s="505"/>
      <c r="D87" s="505"/>
      <c r="E87" s="505"/>
      <c r="F87" s="505"/>
      <c r="G87" s="506"/>
      <c r="H87" s="146"/>
      <c r="I87" s="146"/>
      <c r="J87" s="146"/>
    </row>
    <row r="88" spans="1:10">
      <c r="A88" s="351"/>
      <c r="B88" s="504" t="s">
        <v>44</v>
      </c>
      <c r="C88" s="505"/>
      <c r="D88" s="505"/>
      <c r="E88" s="505"/>
      <c r="F88" s="505"/>
      <c r="G88" s="506"/>
      <c r="H88" s="116">
        <v>19000000</v>
      </c>
      <c r="I88" s="116">
        <f t="shared" ref="I88:J88" si="12">I84</f>
        <v>0</v>
      </c>
      <c r="J88" s="116">
        <f t="shared" si="12"/>
        <v>0</v>
      </c>
    </row>
    <row r="89" spans="1:10">
      <c r="A89" s="351"/>
      <c r="B89" s="504" t="s">
        <v>43</v>
      </c>
      <c r="C89" s="505"/>
      <c r="D89" s="505"/>
      <c r="E89" s="505"/>
      <c r="F89" s="505"/>
      <c r="G89" s="506"/>
      <c r="H89" s="146"/>
      <c r="I89" s="146"/>
      <c r="J89" s="146"/>
    </row>
    <row r="90" spans="1:10" ht="39" customHeight="1">
      <c r="B90" s="119"/>
      <c r="C90" s="119"/>
      <c r="D90" s="119"/>
      <c r="E90" s="119"/>
      <c r="F90" s="119"/>
      <c r="G90" s="119"/>
    </row>
    <row r="91" spans="1:10" ht="19.5" customHeight="1">
      <c r="B91" s="392" t="s">
        <v>155</v>
      </c>
      <c r="C91" s="392"/>
      <c r="D91" s="392"/>
      <c r="E91" s="392"/>
      <c r="F91" s="120"/>
      <c r="G91" s="120"/>
      <c r="I91" s="121" t="s">
        <v>13</v>
      </c>
    </row>
    <row r="92" spans="1:10" ht="70.5" customHeight="1"/>
  </sheetData>
  <mergeCells count="89">
    <mergeCell ref="B61:G61"/>
    <mergeCell ref="B50:G50"/>
    <mergeCell ref="B40:G40"/>
    <mergeCell ref="B41:G41"/>
    <mergeCell ref="B56:G56"/>
    <mergeCell ref="B57:G57"/>
    <mergeCell ref="B58:G58"/>
    <mergeCell ref="B59:G59"/>
    <mergeCell ref="B60:G60"/>
    <mergeCell ref="E5:E6"/>
    <mergeCell ref="F5:F6"/>
    <mergeCell ref="G5:G6"/>
    <mergeCell ref="B54:G54"/>
    <mergeCell ref="B55:G55"/>
    <mergeCell ref="B89:G89"/>
    <mergeCell ref="B80:G80"/>
    <mergeCell ref="B81:G81"/>
    <mergeCell ref="B12:G12"/>
    <mergeCell ref="B14:G14"/>
    <mergeCell ref="B20:G20"/>
    <mergeCell ref="B82:G82"/>
    <mergeCell ref="B83:G83"/>
    <mergeCell ref="B84:G84"/>
    <mergeCell ref="B85:G85"/>
    <mergeCell ref="B86:G86"/>
    <mergeCell ref="B87:G87"/>
    <mergeCell ref="B62:G62"/>
    <mergeCell ref="B51:G51"/>
    <mergeCell ref="B52:G52"/>
    <mergeCell ref="B77:G77"/>
    <mergeCell ref="B73:G73"/>
    <mergeCell ref="B74:G74"/>
    <mergeCell ref="B75:G75"/>
    <mergeCell ref="B76:G76"/>
    <mergeCell ref="B88:G88"/>
    <mergeCell ref="B78:G78"/>
    <mergeCell ref="B43:G43"/>
    <mergeCell ref="B44:G44"/>
    <mergeCell ref="B45:G45"/>
    <mergeCell ref="B46:G46"/>
    <mergeCell ref="B91:E91"/>
    <mergeCell ref="B63:G63"/>
    <mergeCell ref="B64:G64"/>
    <mergeCell ref="B65:G65"/>
    <mergeCell ref="B66:G66"/>
    <mergeCell ref="B67:G67"/>
    <mergeCell ref="B68:G68"/>
    <mergeCell ref="B79:G79"/>
    <mergeCell ref="B69:G69"/>
    <mergeCell ref="B70:G70"/>
    <mergeCell ref="B71:G71"/>
    <mergeCell ref="B72:G72"/>
    <mergeCell ref="B47:G47"/>
    <mergeCell ref="B48:G48"/>
    <mergeCell ref="B49:G49"/>
    <mergeCell ref="B38:G38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42:G42"/>
    <mergeCell ref="B21:G21"/>
    <mergeCell ref="B22:G22"/>
    <mergeCell ref="B23:G23"/>
    <mergeCell ref="B24:G24"/>
    <mergeCell ref="B26:G26"/>
    <mergeCell ref="B19:G19"/>
    <mergeCell ref="B9:G9"/>
    <mergeCell ref="H1:J1"/>
    <mergeCell ref="B13:G13"/>
    <mergeCell ref="B15:G15"/>
    <mergeCell ref="B16:G16"/>
    <mergeCell ref="B17:G17"/>
    <mergeCell ref="B18:G18"/>
    <mergeCell ref="H5:J5"/>
    <mergeCell ref="A3:J3"/>
    <mergeCell ref="A5:A6"/>
    <mergeCell ref="B5:B6"/>
    <mergeCell ref="B8:G8"/>
    <mergeCell ref="B10:G10"/>
    <mergeCell ref="C5:C6"/>
    <mergeCell ref="D5:D6"/>
  </mergeCells>
  <pageMargins left="0.70866141732283472" right="0.70866141732283472" top="0.74803149606299213" bottom="0.74803149606299213" header="0.31496062992125984" footer="0.31496062992125984"/>
  <pageSetup paperSize="9" scale="73" fitToHeight="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0">
    <tabColor theme="0" tint="-0.34998626667073579"/>
    <pageSetUpPr fitToPage="1"/>
  </sheetPr>
  <dimension ref="A1:Q22"/>
  <sheetViews>
    <sheetView workbookViewId="0">
      <selection activeCell="G28" sqref="G28"/>
    </sheetView>
  </sheetViews>
  <sheetFormatPr defaultColWidth="9.109375" defaultRowHeight="13.8"/>
  <cols>
    <col min="1" max="1" width="48.88671875" style="76" customWidth="1"/>
    <col min="2" max="2" width="38.6640625" style="76" customWidth="1"/>
    <col min="3" max="3" width="12.44140625" style="76" bestFit="1" customWidth="1"/>
    <col min="4" max="4" width="6.44140625" style="199" bestFit="1" customWidth="1"/>
    <col min="5" max="5" width="6.6640625" style="199" customWidth="1"/>
    <col min="6" max="6" width="5.109375" style="199" bestFit="1" customWidth="1"/>
    <col min="7" max="10" width="16.109375" style="76" bestFit="1" customWidth="1"/>
    <col min="11" max="11" width="29.88671875" style="264" customWidth="1"/>
    <col min="12" max="12" width="9" style="76" bestFit="1" customWidth="1"/>
    <col min="13" max="14" width="10" style="76" bestFit="1" customWidth="1"/>
    <col min="15" max="17" width="9.109375" style="168"/>
    <col min="18" max="16384" width="9.109375" style="169"/>
  </cols>
  <sheetData>
    <row r="1" spans="1:17" ht="48" customHeight="1">
      <c r="I1" s="524" t="s">
        <v>208</v>
      </c>
      <c r="J1" s="524"/>
      <c r="K1" s="524"/>
    </row>
    <row r="2" spans="1:17" ht="42.75" customHeight="1">
      <c r="A2" s="426" t="s">
        <v>109</v>
      </c>
      <c r="B2" s="426"/>
      <c r="C2" s="426"/>
      <c r="D2" s="426"/>
      <c r="E2" s="426"/>
      <c r="F2" s="426"/>
      <c r="G2" s="426"/>
      <c r="H2" s="426"/>
      <c r="I2" s="426"/>
      <c r="J2" s="426"/>
      <c r="K2" s="426"/>
    </row>
    <row r="3" spans="1:17" ht="15" customHeight="1">
      <c r="A3" s="427" t="s">
        <v>121</v>
      </c>
      <c r="B3" s="427" t="s">
        <v>281</v>
      </c>
      <c r="C3" s="518" t="s">
        <v>286</v>
      </c>
      <c r="D3" s="519"/>
      <c r="E3" s="519"/>
      <c r="F3" s="520"/>
      <c r="G3" s="427" t="s">
        <v>287</v>
      </c>
      <c r="H3" s="427"/>
      <c r="I3" s="427"/>
      <c r="J3" s="427"/>
      <c r="K3" s="427" t="s">
        <v>15</v>
      </c>
      <c r="L3" s="525" t="s">
        <v>318</v>
      </c>
      <c r="M3" s="525"/>
      <c r="N3" s="525"/>
    </row>
    <row r="4" spans="1:17">
      <c r="A4" s="427"/>
      <c r="B4" s="427"/>
      <c r="C4" s="521"/>
      <c r="D4" s="522"/>
      <c r="E4" s="522"/>
      <c r="F4" s="523"/>
      <c r="G4" s="427"/>
      <c r="H4" s="427"/>
      <c r="I4" s="427"/>
      <c r="J4" s="427"/>
      <c r="K4" s="427"/>
      <c r="L4" s="525"/>
      <c r="M4" s="525"/>
      <c r="N4" s="525"/>
    </row>
    <row r="5" spans="1:17" ht="27.6">
      <c r="A5" s="427"/>
      <c r="B5" s="427"/>
      <c r="C5" s="200" t="s">
        <v>282</v>
      </c>
      <c r="D5" s="200" t="s">
        <v>283</v>
      </c>
      <c r="E5" s="201" t="s">
        <v>284</v>
      </c>
      <c r="F5" s="200" t="s">
        <v>285</v>
      </c>
      <c r="G5" s="287" t="s">
        <v>214</v>
      </c>
      <c r="H5" s="287" t="s">
        <v>258</v>
      </c>
      <c r="I5" s="287" t="s">
        <v>319</v>
      </c>
      <c r="J5" s="287" t="s">
        <v>4</v>
      </c>
      <c r="K5" s="427"/>
      <c r="L5" s="301">
        <v>2019</v>
      </c>
      <c r="M5" s="301">
        <v>2020</v>
      </c>
      <c r="N5" s="301">
        <v>2021</v>
      </c>
    </row>
    <row r="6" spans="1:17" s="173" customFormat="1">
      <c r="A6" s="515" t="s">
        <v>75</v>
      </c>
      <c r="B6" s="516"/>
      <c r="C6" s="516"/>
      <c r="D6" s="516"/>
      <c r="E6" s="516"/>
      <c r="F6" s="516"/>
      <c r="G6" s="516"/>
      <c r="H6" s="516"/>
      <c r="I6" s="516"/>
      <c r="J6" s="516"/>
      <c r="K6" s="517"/>
      <c r="L6" s="300"/>
      <c r="M6" s="300"/>
      <c r="N6" s="300"/>
      <c r="O6" s="172"/>
      <c r="P6" s="172"/>
      <c r="Q6" s="172"/>
    </row>
    <row r="7" spans="1:17">
      <c r="A7" s="515" t="s">
        <v>66</v>
      </c>
      <c r="B7" s="516"/>
      <c r="C7" s="516"/>
      <c r="D7" s="516"/>
      <c r="E7" s="516"/>
      <c r="F7" s="516"/>
      <c r="G7" s="516"/>
      <c r="H7" s="516"/>
      <c r="I7" s="516"/>
      <c r="J7" s="516"/>
      <c r="K7" s="517"/>
      <c r="L7" s="301"/>
      <c r="M7" s="301"/>
      <c r="N7" s="301"/>
    </row>
    <row r="8" spans="1:17" s="19" customFormat="1" ht="58.5" customHeight="1">
      <c r="A8" s="423" t="s">
        <v>289</v>
      </c>
      <c r="B8" s="423" t="s">
        <v>259</v>
      </c>
      <c r="C8" s="269" t="s">
        <v>239</v>
      </c>
      <c r="D8" s="269" t="s">
        <v>32</v>
      </c>
      <c r="E8" s="269" t="s">
        <v>269</v>
      </c>
      <c r="F8" s="269" t="s">
        <v>253</v>
      </c>
      <c r="G8" s="284">
        <v>35159376</v>
      </c>
      <c r="H8" s="284">
        <v>35159376</v>
      </c>
      <c r="I8" s="284">
        <v>35159376</v>
      </c>
      <c r="J8" s="290">
        <f>SUM(G8:I8)</f>
        <v>105478128</v>
      </c>
      <c r="K8" s="423" t="s">
        <v>279</v>
      </c>
      <c r="L8" s="301"/>
      <c r="M8" s="301"/>
      <c r="N8" s="301"/>
      <c r="O8" s="76"/>
      <c r="P8" s="76"/>
      <c r="Q8" s="76"/>
    </row>
    <row r="9" spans="1:17" s="19" customFormat="1" ht="50.25" customHeight="1">
      <c r="A9" s="425"/>
      <c r="B9" s="425"/>
      <c r="C9" s="269" t="s">
        <v>239</v>
      </c>
      <c r="D9" s="269" t="s">
        <v>32</v>
      </c>
      <c r="E9" s="269" t="s">
        <v>269</v>
      </c>
      <c r="F9" s="269" t="s">
        <v>288</v>
      </c>
      <c r="G9" s="284">
        <v>171225043</v>
      </c>
      <c r="H9" s="284">
        <v>175040343</v>
      </c>
      <c r="I9" s="284">
        <v>179004443</v>
      </c>
      <c r="J9" s="290">
        <f>SUM(G9:I9)</f>
        <v>525269829</v>
      </c>
      <c r="K9" s="424"/>
      <c r="L9" s="302">
        <v>97827400</v>
      </c>
      <c r="M9" s="302">
        <v>101642700</v>
      </c>
      <c r="N9" s="302">
        <v>105606800</v>
      </c>
      <c r="O9" s="76"/>
      <c r="P9" s="76"/>
      <c r="Q9" s="76"/>
    </row>
    <row r="10" spans="1:17" s="19" customFormat="1">
      <c r="A10" s="515" t="s">
        <v>67</v>
      </c>
      <c r="B10" s="516"/>
      <c r="C10" s="516"/>
      <c r="D10" s="516"/>
      <c r="E10" s="516"/>
      <c r="F10" s="516"/>
      <c r="G10" s="516"/>
      <c r="H10" s="516"/>
      <c r="I10" s="516"/>
      <c r="J10" s="516"/>
      <c r="K10" s="517"/>
      <c r="L10" s="301"/>
      <c r="M10" s="301"/>
      <c r="N10" s="301"/>
      <c r="O10" s="76"/>
      <c r="P10" s="76"/>
      <c r="Q10" s="76"/>
    </row>
    <row r="11" spans="1:17" s="19" customFormat="1" ht="82.8">
      <c r="A11" s="296" t="s">
        <v>301</v>
      </c>
      <c r="B11" s="287" t="s">
        <v>259</v>
      </c>
      <c r="C11" s="285">
        <v>1210000110</v>
      </c>
      <c r="D11" s="269" t="s">
        <v>302</v>
      </c>
      <c r="E11" s="269" t="s">
        <v>269</v>
      </c>
      <c r="F11" s="269" t="s">
        <v>303</v>
      </c>
      <c r="G11" s="284">
        <v>3000000</v>
      </c>
      <c r="H11" s="284">
        <v>0</v>
      </c>
      <c r="I11" s="284">
        <v>0</v>
      </c>
      <c r="J11" s="290">
        <f>SUM(G11:I11)</f>
        <v>3000000</v>
      </c>
      <c r="K11" s="286" t="s">
        <v>314</v>
      </c>
      <c r="L11" s="301"/>
      <c r="M11" s="301"/>
      <c r="N11" s="301"/>
      <c r="O11" s="76"/>
      <c r="P11" s="76"/>
      <c r="Q11" s="76"/>
    </row>
    <row r="12" spans="1:17" s="19" customFormat="1" ht="55.2">
      <c r="A12" s="34" t="s">
        <v>304</v>
      </c>
      <c r="B12" s="287" t="s">
        <v>259</v>
      </c>
      <c r="C12" s="269" t="s">
        <v>305</v>
      </c>
      <c r="D12" s="269" t="s">
        <v>32</v>
      </c>
      <c r="E12" s="269" t="s">
        <v>269</v>
      </c>
      <c r="F12" s="269" t="s">
        <v>253</v>
      </c>
      <c r="G12" s="284">
        <v>30262953</v>
      </c>
      <c r="H12" s="284">
        <v>0</v>
      </c>
      <c r="I12" s="284">
        <v>0</v>
      </c>
      <c r="J12" s="290">
        <f>SUM(G12:I12)</f>
        <v>30262953</v>
      </c>
      <c r="K12" s="287" t="s">
        <v>315</v>
      </c>
      <c r="L12" s="301"/>
      <c r="M12" s="301"/>
      <c r="N12" s="301"/>
      <c r="O12" s="76"/>
      <c r="P12" s="76"/>
      <c r="Q12" s="76"/>
    </row>
    <row r="13" spans="1:17" s="19" customFormat="1" ht="41.4">
      <c r="A13" s="34" t="s">
        <v>260</v>
      </c>
      <c r="B13" s="287" t="s">
        <v>259</v>
      </c>
      <c r="C13" s="269" t="s">
        <v>306</v>
      </c>
      <c r="D13" s="269" t="s">
        <v>32</v>
      </c>
      <c r="E13" s="269" t="s">
        <v>269</v>
      </c>
      <c r="F13" s="269" t="s">
        <v>307</v>
      </c>
      <c r="G13" s="284">
        <v>4500000</v>
      </c>
      <c r="H13" s="284">
        <v>0</v>
      </c>
      <c r="I13" s="284">
        <v>0</v>
      </c>
      <c r="J13" s="290">
        <f>SUM(G13:I13)</f>
        <v>4500000</v>
      </c>
      <c r="K13" s="423" t="s">
        <v>316</v>
      </c>
      <c r="L13" s="301"/>
      <c r="M13" s="301"/>
      <c r="N13" s="301"/>
      <c r="O13" s="76"/>
      <c r="P13" s="76"/>
      <c r="Q13" s="76"/>
    </row>
    <row r="14" spans="1:17" s="19" customFormat="1" ht="69">
      <c r="A14" s="297" t="s">
        <v>334</v>
      </c>
      <c r="B14" s="287" t="s">
        <v>259</v>
      </c>
      <c r="C14" s="269" t="s">
        <v>308</v>
      </c>
      <c r="D14" s="269" t="s">
        <v>32</v>
      </c>
      <c r="E14" s="269" t="s">
        <v>269</v>
      </c>
      <c r="F14" s="269" t="s">
        <v>307</v>
      </c>
      <c r="G14" s="284">
        <v>6500000</v>
      </c>
      <c r="H14" s="284">
        <v>0</v>
      </c>
      <c r="I14" s="284">
        <v>0</v>
      </c>
      <c r="J14" s="290">
        <f>SUM(G14:I14)</f>
        <v>6500000</v>
      </c>
      <c r="K14" s="424"/>
      <c r="L14" s="301"/>
      <c r="M14" s="301"/>
      <c r="N14" s="301"/>
      <c r="O14" s="76"/>
      <c r="P14" s="76"/>
      <c r="Q14" s="76"/>
    </row>
    <row r="15" spans="1:17" s="19" customFormat="1" ht="41.4">
      <c r="A15" s="296" t="s">
        <v>309</v>
      </c>
      <c r="B15" s="287" t="s">
        <v>259</v>
      </c>
      <c r="C15" s="269" t="s">
        <v>310</v>
      </c>
      <c r="D15" s="269" t="s">
        <v>32</v>
      </c>
      <c r="E15" s="269" t="s">
        <v>269</v>
      </c>
      <c r="F15" s="269" t="s">
        <v>307</v>
      </c>
      <c r="G15" s="284">
        <v>5000000</v>
      </c>
      <c r="H15" s="284">
        <v>0</v>
      </c>
      <c r="I15" s="284">
        <v>0</v>
      </c>
      <c r="J15" s="290">
        <f t="shared" ref="J15:J17" si="0">SUM(G15:I15)</f>
        <v>5000000</v>
      </c>
      <c r="K15" s="424"/>
      <c r="L15" s="301"/>
      <c r="M15" s="301"/>
      <c r="N15" s="301"/>
      <c r="O15" s="76"/>
      <c r="P15" s="76"/>
      <c r="Q15" s="76"/>
    </row>
    <row r="16" spans="1:17" s="19" customFormat="1" ht="41.4">
      <c r="A16" s="296" t="s">
        <v>311</v>
      </c>
      <c r="B16" s="287" t="s">
        <v>259</v>
      </c>
      <c r="C16" s="269" t="s">
        <v>312</v>
      </c>
      <c r="D16" s="269" t="s">
        <v>32</v>
      </c>
      <c r="E16" s="269" t="s">
        <v>269</v>
      </c>
      <c r="F16" s="269" t="s">
        <v>307</v>
      </c>
      <c r="G16" s="284">
        <v>3000000</v>
      </c>
      <c r="H16" s="284">
        <v>0</v>
      </c>
      <c r="I16" s="284">
        <v>0</v>
      </c>
      <c r="J16" s="290">
        <f t="shared" si="0"/>
        <v>3000000</v>
      </c>
      <c r="K16" s="425"/>
      <c r="L16" s="301"/>
      <c r="M16" s="301"/>
      <c r="N16" s="301"/>
      <c r="O16" s="76"/>
      <c r="P16" s="76"/>
      <c r="Q16" s="76"/>
    </row>
    <row r="17" spans="1:17" s="19" customFormat="1" ht="60" customHeight="1">
      <c r="A17" s="296" t="s">
        <v>242</v>
      </c>
      <c r="B17" s="287" t="s">
        <v>259</v>
      </c>
      <c r="C17" s="269" t="s">
        <v>240</v>
      </c>
      <c r="D17" s="269" t="s">
        <v>32</v>
      </c>
      <c r="E17" s="269" t="s">
        <v>269</v>
      </c>
      <c r="F17" s="269" t="s">
        <v>253</v>
      </c>
      <c r="G17" s="284">
        <v>19464857</v>
      </c>
      <c r="H17" s="284">
        <v>0</v>
      </c>
      <c r="I17" s="284">
        <v>0</v>
      </c>
      <c r="J17" s="290">
        <f t="shared" si="0"/>
        <v>19464857</v>
      </c>
      <c r="K17" s="286" t="s">
        <v>280</v>
      </c>
      <c r="L17" s="302">
        <v>19156800</v>
      </c>
      <c r="M17" s="301">
        <v>0</v>
      </c>
      <c r="N17" s="301">
        <v>0</v>
      </c>
      <c r="O17" s="76"/>
      <c r="P17" s="76"/>
      <c r="Q17" s="76"/>
    </row>
    <row r="18" spans="1:17" s="184" customFormat="1">
      <c r="A18" s="202" t="s">
        <v>127</v>
      </c>
      <c r="B18" s="203" t="s">
        <v>5</v>
      </c>
      <c r="C18" s="204" t="s">
        <v>272</v>
      </c>
      <c r="D18" s="203" t="s">
        <v>117</v>
      </c>
      <c r="E18" s="203" t="s">
        <v>117</v>
      </c>
      <c r="F18" s="203" t="s">
        <v>117</v>
      </c>
      <c r="G18" s="35">
        <f>G20+G21</f>
        <v>278112229</v>
      </c>
      <c r="H18" s="35">
        <f t="shared" ref="H18:J18" si="1">H20+H21</f>
        <v>210199719</v>
      </c>
      <c r="I18" s="35">
        <f t="shared" si="1"/>
        <v>214163819</v>
      </c>
      <c r="J18" s="35">
        <f t="shared" si="1"/>
        <v>702475767</v>
      </c>
      <c r="K18" s="292" t="s">
        <v>117</v>
      </c>
      <c r="L18" s="303"/>
      <c r="M18" s="303"/>
      <c r="N18" s="303"/>
      <c r="O18" s="183"/>
      <c r="P18" s="183"/>
      <c r="Q18" s="183"/>
    </row>
    <row r="19" spans="1:17">
      <c r="A19" s="296" t="s">
        <v>128</v>
      </c>
      <c r="B19" s="287"/>
      <c r="C19" s="205"/>
      <c r="D19" s="205"/>
      <c r="E19" s="205"/>
      <c r="F19" s="205"/>
      <c r="G19" s="33"/>
      <c r="H19" s="33"/>
      <c r="I19" s="33"/>
      <c r="J19" s="290"/>
      <c r="K19" s="287"/>
      <c r="L19" s="301"/>
      <c r="M19" s="301"/>
      <c r="N19" s="301"/>
    </row>
    <row r="20" spans="1:17" ht="41.4">
      <c r="A20" s="296" t="s">
        <v>299</v>
      </c>
      <c r="B20" s="287" t="s">
        <v>259</v>
      </c>
      <c r="C20" s="206" t="s">
        <v>272</v>
      </c>
      <c r="D20" s="269" t="s">
        <v>32</v>
      </c>
      <c r="E20" s="205" t="s">
        <v>117</v>
      </c>
      <c r="F20" s="205" t="s">
        <v>117</v>
      </c>
      <c r="G20" s="33">
        <f>G8+G9+G12+G13+G14+G15+G16+G17</f>
        <v>275112229</v>
      </c>
      <c r="H20" s="33">
        <f t="shared" ref="H20:J20" si="2">H8+H9+H12+H13+H14+H15+H16+H17</f>
        <v>210199719</v>
      </c>
      <c r="I20" s="33">
        <f t="shared" si="2"/>
        <v>214163819</v>
      </c>
      <c r="J20" s="33">
        <f t="shared" si="2"/>
        <v>699475767</v>
      </c>
      <c r="K20" s="287" t="s">
        <v>5</v>
      </c>
      <c r="L20" s="301"/>
      <c r="M20" s="301"/>
      <c r="N20" s="301"/>
    </row>
    <row r="21" spans="1:17" ht="55.2">
      <c r="A21" s="296" t="s">
        <v>300</v>
      </c>
      <c r="B21" s="287" t="s">
        <v>313</v>
      </c>
      <c r="C21" s="206" t="s">
        <v>272</v>
      </c>
      <c r="D21" s="205">
        <v>801</v>
      </c>
      <c r="E21" s="205" t="s">
        <v>117</v>
      </c>
      <c r="F21" s="205" t="s">
        <v>117</v>
      </c>
      <c r="G21" s="33">
        <f>G11</f>
        <v>3000000</v>
      </c>
      <c r="H21" s="33">
        <f t="shared" ref="H21:J21" si="3">H11</f>
        <v>0</v>
      </c>
      <c r="I21" s="33">
        <f t="shared" si="3"/>
        <v>0</v>
      </c>
      <c r="J21" s="33">
        <f t="shared" si="3"/>
        <v>3000000</v>
      </c>
      <c r="K21" s="287" t="s">
        <v>5</v>
      </c>
      <c r="L21" s="301"/>
      <c r="M21" s="301"/>
      <c r="N21" s="301"/>
    </row>
    <row r="22" spans="1:17" s="187" customFormat="1" ht="38.25" customHeight="1">
      <c r="A22" s="513" t="s">
        <v>155</v>
      </c>
      <c r="B22" s="514"/>
      <c r="C22" s="514"/>
      <c r="D22" s="514"/>
      <c r="E22" s="514"/>
      <c r="F22" s="148"/>
      <c r="G22" s="143"/>
      <c r="H22" s="514" t="s">
        <v>136</v>
      </c>
      <c r="I22" s="514"/>
      <c r="J22" s="293"/>
      <c r="K22" s="295"/>
      <c r="L22" s="293"/>
      <c r="M22" s="293"/>
      <c r="N22" s="293"/>
      <c r="O22" s="186"/>
      <c r="P22" s="186"/>
      <c r="Q22" s="186"/>
    </row>
  </sheetData>
  <mergeCells count="17">
    <mergeCell ref="A2:K2"/>
    <mergeCell ref="K3:K5"/>
    <mergeCell ref="I1:K1"/>
    <mergeCell ref="L3:N4"/>
    <mergeCell ref="B8:B9"/>
    <mergeCell ref="K8:K9"/>
    <mergeCell ref="K13:K16"/>
    <mergeCell ref="A22:E22"/>
    <mergeCell ref="A3:A5"/>
    <mergeCell ref="B3:B5"/>
    <mergeCell ref="H22:I22"/>
    <mergeCell ref="G3:J4"/>
    <mergeCell ref="A6:K6"/>
    <mergeCell ref="A7:K7"/>
    <mergeCell ref="A10:K10"/>
    <mergeCell ref="C3:F4"/>
    <mergeCell ref="A8:A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2" orientation="landscape" r:id="rId1"/>
  <headerFooter>
    <oddHeader>&amp;C&amp;P</oddHeader>
  </headerFooter>
  <rowBreaks count="1" manualBreakCount="1">
    <brk id="9" max="1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1">
    <tabColor rgb="FFFF0000"/>
    <pageSetUpPr fitToPage="1"/>
  </sheetPr>
  <dimension ref="A1:I10"/>
  <sheetViews>
    <sheetView workbookViewId="0">
      <selection activeCell="J7" sqref="J7"/>
    </sheetView>
  </sheetViews>
  <sheetFormatPr defaultColWidth="28.44140625" defaultRowHeight="13.8"/>
  <cols>
    <col min="1" max="1" width="6.88671875" style="88" customWidth="1"/>
    <col min="2" max="2" width="37.44140625" style="88" customWidth="1"/>
    <col min="3" max="3" width="12.88671875" style="88" customWidth="1"/>
    <col min="4" max="4" width="14.88671875" style="88" customWidth="1"/>
    <col min="5" max="9" width="13.33203125" style="88" customWidth="1"/>
    <col min="10" max="16384" width="28.44140625" style="88"/>
  </cols>
  <sheetData>
    <row r="1" spans="1:9" ht="57.75" customHeight="1">
      <c r="F1" s="397" t="s">
        <v>71</v>
      </c>
      <c r="G1" s="397"/>
      <c r="H1" s="397"/>
      <c r="I1" s="397"/>
    </row>
    <row r="4" spans="1:9" s="90" customFormat="1" ht="57" customHeight="1">
      <c r="A4" s="407" t="s">
        <v>225</v>
      </c>
      <c r="B4" s="407"/>
      <c r="C4" s="407"/>
      <c r="D4" s="407"/>
      <c r="E4" s="407"/>
      <c r="F4" s="407"/>
      <c r="G4" s="407"/>
      <c r="H4" s="407"/>
      <c r="I4" s="407"/>
    </row>
    <row r="5" spans="1:9" ht="27.6">
      <c r="A5" s="231" t="s">
        <v>9</v>
      </c>
      <c r="B5" s="231" t="s">
        <v>224</v>
      </c>
      <c r="C5" s="231" t="s">
        <v>10</v>
      </c>
      <c r="D5" s="231" t="s">
        <v>11</v>
      </c>
      <c r="E5" s="330" t="s">
        <v>124</v>
      </c>
      <c r="F5" s="330" t="s">
        <v>169</v>
      </c>
      <c r="G5" s="330" t="s">
        <v>214</v>
      </c>
      <c r="H5" s="330" t="s">
        <v>258</v>
      </c>
      <c r="I5" s="348" t="s">
        <v>319</v>
      </c>
    </row>
    <row r="6" spans="1:9">
      <c r="A6" s="146"/>
      <c r="B6" s="394" t="s">
        <v>68</v>
      </c>
      <c r="C6" s="395"/>
      <c r="D6" s="395"/>
      <c r="E6" s="395"/>
      <c r="F6" s="395"/>
      <c r="G6" s="395"/>
      <c r="H6" s="395"/>
      <c r="I6" s="396"/>
    </row>
    <row r="7" spans="1:9" ht="82.8">
      <c r="A7" s="232">
        <v>1</v>
      </c>
      <c r="B7" s="231" t="s">
        <v>192</v>
      </c>
      <c r="C7" s="231" t="s">
        <v>12</v>
      </c>
      <c r="D7" s="231" t="s">
        <v>263</v>
      </c>
      <c r="E7" s="93">
        <f>17*100/19</f>
        <v>89.473684210526315</v>
      </c>
      <c r="F7" s="93">
        <f>17*100/19</f>
        <v>89.473684210526315</v>
      </c>
      <c r="G7" s="93">
        <f>17*100/19</f>
        <v>89.473684210526315</v>
      </c>
      <c r="H7" s="330">
        <v>100</v>
      </c>
      <c r="I7" s="231">
        <v>100</v>
      </c>
    </row>
    <row r="8" spans="1:9" ht="69">
      <c r="A8" s="231">
        <v>2</v>
      </c>
      <c r="B8" s="231" t="s">
        <v>178</v>
      </c>
      <c r="C8" s="231" t="s">
        <v>65</v>
      </c>
      <c r="D8" s="231" t="s">
        <v>177</v>
      </c>
      <c r="E8" s="333">
        <v>93</v>
      </c>
      <c r="F8" s="333">
        <v>66</v>
      </c>
      <c r="G8" s="333">
        <v>66</v>
      </c>
      <c r="H8" s="333">
        <v>66</v>
      </c>
      <c r="I8" s="238">
        <v>66</v>
      </c>
    </row>
    <row r="10" spans="1:9" s="90" customFormat="1" ht="18">
      <c r="A10" s="392" t="s">
        <v>155</v>
      </c>
      <c r="B10" s="408"/>
      <c r="C10" s="408"/>
      <c r="D10" s="408"/>
      <c r="E10" s="408"/>
      <c r="H10" s="408" t="s">
        <v>13</v>
      </c>
      <c r="I10" s="408"/>
    </row>
  </sheetData>
  <mergeCells count="5">
    <mergeCell ref="A4:I4"/>
    <mergeCell ref="A10:E10"/>
    <mergeCell ref="H10:I10"/>
    <mergeCell ref="B6:I6"/>
    <mergeCell ref="F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2">
    <tabColor rgb="FFFF0000"/>
  </sheetPr>
  <dimension ref="A1:N18"/>
  <sheetViews>
    <sheetView topLeftCell="A10" workbookViewId="0">
      <selection activeCell="D19" sqref="D19"/>
    </sheetView>
  </sheetViews>
  <sheetFormatPr defaultColWidth="9.109375" defaultRowHeight="13.8"/>
  <cols>
    <col min="1" max="1" width="43.6640625" style="77" customWidth="1"/>
    <col min="2" max="2" width="36.44140625" style="78" customWidth="1"/>
    <col min="3" max="3" width="12.44140625" style="78" bestFit="1" customWidth="1"/>
    <col min="4" max="4" width="6.33203125" style="83" bestFit="1" customWidth="1"/>
    <col min="5" max="5" width="6.5546875" style="83" customWidth="1"/>
    <col min="6" max="6" width="5" style="83" customWidth="1"/>
    <col min="7" max="7" width="14.88671875" style="77" customWidth="1"/>
    <col min="8" max="10" width="14.88671875" style="77" bestFit="1" customWidth="1"/>
    <col min="11" max="11" width="27.5546875" style="79" customWidth="1"/>
    <col min="12" max="12" width="11.33203125" style="77" bestFit="1" customWidth="1"/>
    <col min="13" max="14" width="11" style="77" bestFit="1" customWidth="1"/>
    <col min="15" max="16384" width="9.109375" style="78"/>
  </cols>
  <sheetData>
    <row r="1" spans="1:14" ht="42.75" customHeight="1">
      <c r="A1" s="76"/>
      <c r="B1" s="19"/>
      <c r="C1" s="19"/>
      <c r="D1" s="207"/>
      <c r="E1" s="207"/>
      <c r="F1" s="207"/>
      <c r="G1" s="76"/>
      <c r="H1" s="76"/>
      <c r="I1" s="524" t="s">
        <v>209</v>
      </c>
      <c r="J1" s="524"/>
      <c r="K1" s="524"/>
    </row>
    <row r="2" spans="1:14" ht="42.75" customHeight="1">
      <c r="A2" s="426" t="s">
        <v>110</v>
      </c>
      <c r="B2" s="426"/>
      <c r="C2" s="426"/>
      <c r="D2" s="426"/>
      <c r="E2" s="426"/>
      <c r="F2" s="426"/>
      <c r="G2" s="426"/>
      <c r="H2" s="426"/>
      <c r="I2" s="426"/>
      <c r="J2" s="426"/>
      <c r="K2" s="426"/>
    </row>
    <row r="3" spans="1:14" ht="15" customHeight="1">
      <c r="A3" s="427" t="s">
        <v>121</v>
      </c>
      <c r="B3" s="427" t="s">
        <v>281</v>
      </c>
      <c r="C3" s="518" t="s">
        <v>286</v>
      </c>
      <c r="D3" s="519"/>
      <c r="E3" s="519"/>
      <c r="F3" s="520"/>
      <c r="G3" s="427" t="s">
        <v>287</v>
      </c>
      <c r="H3" s="427"/>
      <c r="I3" s="427"/>
      <c r="J3" s="427"/>
      <c r="K3" s="427" t="s">
        <v>15</v>
      </c>
      <c r="L3" s="525" t="s">
        <v>318</v>
      </c>
      <c r="M3" s="525"/>
      <c r="N3" s="525"/>
    </row>
    <row r="4" spans="1:14">
      <c r="A4" s="427"/>
      <c r="B4" s="427"/>
      <c r="C4" s="521"/>
      <c r="D4" s="522"/>
      <c r="E4" s="522"/>
      <c r="F4" s="523"/>
      <c r="G4" s="427"/>
      <c r="H4" s="427"/>
      <c r="I4" s="427"/>
      <c r="J4" s="427"/>
      <c r="K4" s="427"/>
      <c r="L4" s="525"/>
      <c r="M4" s="525"/>
      <c r="N4" s="525"/>
    </row>
    <row r="5" spans="1:14" ht="27.6">
      <c r="A5" s="427"/>
      <c r="B5" s="427"/>
      <c r="C5" s="201" t="s">
        <v>282</v>
      </c>
      <c r="D5" s="200" t="s">
        <v>283</v>
      </c>
      <c r="E5" s="201" t="s">
        <v>284</v>
      </c>
      <c r="F5" s="200" t="s">
        <v>285</v>
      </c>
      <c r="G5" s="287" t="s">
        <v>214</v>
      </c>
      <c r="H5" s="287" t="s">
        <v>258</v>
      </c>
      <c r="I5" s="287" t="s">
        <v>319</v>
      </c>
      <c r="J5" s="234" t="s">
        <v>4</v>
      </c>
      <c r="K5" s="427"/>
      <c r="L5" s="301">
        <v>2019</v>
      </c>
      <c r="M5" s="301">
        <v>2020</v>
      </c>
      <c r="N5" s="301">
        <v>2021</v>
      </c>
    </row>
    <row r="6" spans="1:14">
      <c r="A6" s="515" t="s">
        <v>68</v>
      </c>
      <c r="B6" s="516"/>
      <c r="C6" s="516"/>
      <c r="D6" s="516"/>
      <c r="E6" s="516"/>
      <c r="F6" s="516"/>
      <c r="G6" s="516"/>
      <c r="H6" s="516"/>
      <c r="I6" s="516"/>
      <c r="J6" s="516"/>
      <c r="K6" s="517"/>
      <c r="L6" s="322"/>
      <c r="M6" s="322"/>
      <c r="N6" s="322"/>
    </row>
    <row r="7" spans="1:14">
      <c r="A7" s="515" t="s">
        <v>57</v>
      </c>
      <c r="B7" s="516"/>
      <c r="C7" s="516"/>
      <c r="D7" s="516"/>
      <c r="E7" s="516"/>
      <c r="F7" s="516"/>
      <c r="G7" s="516"/>
      <c r="H7" s="516"/>
      <c r="I7" s="516"/>
      <c r="J7" s="516"/>
      <c r="K7" s="517"/>
      <c r="L7" s="322"/>
      <c r="M7" s="322"/>
      <c r="N7" s="322"/>
    </row>
    <row r="8" spans="1:14" ht="55.2">
      <c r="A8" s="296" t="s">
        <v>70</v>
      </c>
      <c r="B8" s="234" t="s">
        <v>259</v>
      </c>
      <c r="C8" s="269" t="s">
        <v>172</v>
      </c>
      <c r="D8" s="269" t="s">
        <v>32</v>
      </c>
      <c r="E8" s="269" t="s">
        <v>270</v>
      </c>
      <c r="F8" s="269" t="s">
        <v>253</v>
      </c>
      <c r="G8" s="284">
        <v>200000</v>
      </c>
      <c r="H8" s="284">
        <v>200000</v>
      </c>
      <c r="I8" s="284">
        <v>200000</v>
      </c>
      <c r="J8" s="237">
        <f>SUM(G8:I8)</f>
        <v>600000</v>
      </c>
      <c r="K8" s="234" t="s">
        <v>238</v>
      </c>
      <c r="L8" s="322"/>
      <c r="M8" s="322"/>
      <c r="N8" s="322"/>
    </row>
    <row r="9" spans="1:14" s="167" customFormat="1" ht="91.5" customHeight="1">
      <c r="A9" s="296" t="s">
        <v>275</v>
      </c>
      <c r="B9" s="234" t="s">
        <v>259</v>
      </c>
      <c r="C9" s="269" t="s">
        <v>276</v>
      </c>
      <c r="D9" s="269" t="s">
        <v>32</v>
      </c>
      <c r="E9" s="269" t="s">
        <v>269</v>
      </c>
      <c r="F9" s="269" t="s">
        <v>253</v>
      </c>
      <c r="G9" s="284">
        <v>366048</v>
      </c>
      <c r="H9" s="284">
        <v>0</v>
      </c>
      <c r="I9" s="284">
        <v>0</v>
      </c>
      <c r="J9" s="237">
        <f>SUM(G9:I9)</f>
        <v>366048</v>
      </c>
      <c r="K9" s="332" t="s">
        <v>320</v>
      </c>
      <c r="L9" s="323">
        <v>295200</v>
      </c>
      <c r="M9" s="323">
        <v>0</v>
      </c>
      <c r="N9" s="323">
        <v>0</v>
      </c>
    </row>
    <row r="10" spans="1:14">
      <c r="A10" s="515" t="s">
        <v>267</v>
      </c>
      <c r="B10" s="516"/>
      <c r="C10" s="516"/>
      <c r="D10" s="516"/>
      <c r="E10" s="516"/>
      <c r="F10" s="516"/>
      <c r="G10" s="516"/>
      <c r="H10" s="516"/>
      <c r="I10" s="516"/>
      <c r="J10" s="516"/>
      <c r="K10" s="517"/>
      <c r="L10" s="322"/>
      <c r="M10" s="322"/>
      <c r="N10" s="322"/>
    </row>
    <row r="11" spans="1:14" ht="41.4">
      <c r="A11" s="296" t="s">
        <v>58</v>
      </c>
      <c r="B11" s="234" t="s">
        <v>259</v>
      </c>
      <c r="C11" s="269" t="s">
        <v>173</v>
      </c>
      <c r="D11" s="269" t="s">
        <v>32</v>
      </c>
      <c r="E11" s="269" t="s">
        <v>271</v>
      </c>
      <c r="F11" s="269" t="s">
        <v>253</v>
      </c>
      <c r="G11" s="284">
        <v>80000</v>
      </c>
      <c r="H11" s="284">
        <v>80000</v>
      </c>
      <c r="I11" s="284">
        <v>80000</v>
      </c>
      <c r="J11" s="237">
        <f t="shared" ref="J11:J13" si="0">SUM(G11:I11)</f>
        <v>240000</v>
      </c>
      <c r="K11" s="233" t="s">
        <v>111</v>
      </c>
      <c r="L11" s="322"/>
      <c r="M11" s="322"/>
      <c r="N11" s="322"/>
    </row>
    <row r="12" spans="1:14" ht="41.4">
      <c r="A12" s="296" t="s">
        <v>59</v>
      </c>
      <c r="B12" s="234" t="s">
        <v>259</v>
      </c>
      <c r="C12" s="269" t="s">
        <v>174</v>
      </c>
      <c r="D12" s="269" t="s">
        <v>32</v>
      </c>
      <c r="E12" s="269" t="s">
        <v>271</v>
      </c>
      <c r="F12" s="269" t="s">
        <v>253</v>
      </c>
      <c r="G12" s="284">
        <v>90000</v>
      </c>
      <c r="H12" s="284">
        <v>90000</v>
      </c>
      <c r="I12" s="284">
        <v>90000</v>
      </c>
      <c r="J12" s="284">
        <v>270000</v>
      </c>
      <c r="K12" s="233" t="s">
        <v>129</v>
      </c>
      <c r="L12" s="322"/>
      <c r="M12" s="322"/>
      <c r="N12" s="322"/>
    </row>
    <row r="13" spans="1:14" ht="41.4">
      <c r="A13" s="296" t="s">
        <v>211</v>
      </c>
      <c r="B13" s="234" t="s">
        <v>259</v>
      </c>
      <c r="C13" s="269" t="s">
        <v>210</v>
      </c>
      <c r="D13" s="269" t="s">
        <v>32</v>
      </c>
      <c r="E13" s="269" t="s">
        <v>271</v>
      </c>
      <c r="F13" s="269" t="s">
        <v>254</v>
      </c>
      <c r="G13" s="284">
        <v>1000000</v>
      </c>
      <c r="H13" s="284">
        <v>1000000</v>
      </c>
      <c r="I13" s="284">
        <v>1000000</v>
      </c>
      <c r="J13" s="237">
        <f t="shared" si="0"/>
        <v>3000000</v>
      </c>
      <c r="K13" s="234" t="s">
        <v>5</v>
      </c>
      <c r="L13" s="322"/>
      <c r="M13" s="322"/>
      <c r="N13" s="322"/>
    </row>
    <row r="14" spans="1:14">
      <c r="A14" s="241" t="s">
        <v>127</v>
      </c>
      <c r="B14" s="236" t="s">
        <v>117</v>
      </c>
      <c r="C14" s="242" t="s">
        <v>273</v>
      </c>
      <c r="D14" s="243" t="s">
        <v>117</v>
      </c>
      <c r="E14" s="243" t="s">
        <v>117</v>
      </c>
      <c r="F14" s="244" t="s">
        <v>117</v>
      </c>
      <c r="G14" s="235">
        <f>G16</f>
        <v>1736048</v>
      </c>
      <c r="H14" s="288">
        <f t="shared" ref="H14:I14" si="1">H16</f>
        <v>1370000</v>
      </c>
      <c r="I14" s="288">
        <f t="shared" si="1"/>
        <v>1370000</v>
      </c>
      <c r="J14" s="235">
        <f>SUM(G14:I14)</f>
        <v>4476048</v>
      </c>
      <c r="K14" s="235" t="str">
        <f>K16</f>
        <v>Х</v>
      </c>
      <c r="L14" s="322"/>
      <c r="M14" s="322"/>
      <c r="N14" s="322"/>
    </row>
    <row r="15" spans="1:14">
      <c r="A15" s="239" t="s">
        <v>128</v>
      </c>
      <c r="B15" s="234"/>
      <c r="C15" s="208"/>
      <c r="D15" s="208"/>
      <c r="E15" s="208"/>
      <c r="F15" s="201"/>
      <c r="G15" s="33"/>
      <c r="H15" s="33"/>
      <c r="I15" s="33"/>
      <c r="J15" s="33"/>
      <c r="K15" s="234"/>
      <c r="L15" s="322"/>
      <c r="M15" s="322"/>
      <c r="N15" s="322"/>
    </row>
    <row r="16" spans="1:14" ht="41.4">
      <c r="A16" s="283" t="s">
        <v>299</v>
      </c>
      <c r="B16" s="234" t="s">
        <v>259</v>
      </c>
      <c r="C16" s="206" t="s">
        <v>273</v>
      </c>
      <c r="D16" s="269" t="s">
        <v>32</v>
      </c>
      <c r="E16" s="208" t="s">
        <v>117</v>
      </c>
      <c r="F16" s="208" t="s">
        <v>117</v>
      </c>
      <c r="G16" s="33">
        <f>G8+G11+G12+G13+G9</f>
        <v>1736048</v>
      </c>
      <c r="H16" s="33">
        <f>H8+H11+H12+H13+H9</f>
        <v>1370000</v>
      </c>
      <c r="I16" s="33">
        <f>I8+I11+I12+I13+I9</f>
        <v>1370000</v>
      </c>
      <c r="J16" s="33">
        <f>SUM(G16:I16)</f>
        <v>4476048</v>
      </c>
      <c r="K16" s="234" t="s">
        <v>5</v>
      </c>
      <c r="L16" s="322"/>
      <c r="M16" s="324"/>
      <c r="N16" s="324"/>
    </row>
    <row r="17" spans="1:14" s="19" customFormat="1" ht="38.25" customHeight="1">
      <c r="A17" s="513" t="s">
        <v>155</v>
      </c>
      <c r="B17" s="514"/>
      <c r="C17" s="514"/>
      <c r="D17" s="514"/>
      <c r="E17" s="514"/>
      <c r="F17" s="148"/>
      <c r="G17" s="143"/>
      <c r="H17" s="514" t="s">
        <v>136</v>
      </c>
      <c r="I17" s="514"/>
      <c r="J17" s="76"/>
      <c r="L17" s="76"/>
      <c r="M17" s="76"/>
      <c r="N17" s="76"/>
    </row>
    <row r="18" spans="1:14">
      <c r="K18" s="78"/>
    </row>
  </sheetData>
  <mergeCells count="13">
    <mergeCell ref="I1:K1"/>
    <mergeCell ref="L3:N4"/>
    <mergeCell ref="A17:E17"/>
    <mergeCell ref="H17:I17"/>
    <mergeCell ref="A2:K2"/>
    <mergeCell ref="A3:A5"/>
    <mergeCell ref="B3:B5"/>
    <mergeCell ref="G3:J4"/>
    <mergeCell ref="K3:K5"/>
    <mergeCell ref="A6:K6"/>
    <mergeCell ref="A7:K7"/>
    <mergeCell ref="A10:K10"/>
    <mergeCell ref="C3:F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3">
    <tabColor theme="9" tint="-0.249977111117893"/>
    <pageSetUpPr fitToPage="1"/>
  </sheetPr>
  <dimension ref="A1:I10"/>
  <sheetViews>
    <sheetView topLeftCell="A4" workbookViewId="0">
      <selection activeCell="G10" sqref="G10"/>
    </sheetView>
  </sheetViews>
  <sheetFormatPr defaultColWidth="28.44140625" defaultRowHeight="13.8"/>
  <cols>
    <col min="1" max="1" width="6.88671875" style="88" customWidth="1"/>
    <col min="2" max="2" width="37.44140625" style="88" customWidth="1"/>
    <col min="3" max="3" width="12.88671875" style="88" customWidth="1"/>
    <col min="4" max="4" width="17.88671875" style="88" customWidth="1"/>
    <col min="5" max="9" width="13.33203125" style="88" customWidth="1"/>
    <col min="10" max="16384" width="28.44140625" style="88"/>
  </cols>
  <sheetData>
    <row r="1" spans="1:9" ht="62.25" customHeight="1">
      <c r="F1" s="397" t="s">
        <v>78</v>
      </c>
      <c r="G1" s="397"/>
      <c r="H1" s="397"/>
      <c r="I1" s="397"/>
    </row>
    <row r="4" spans="1:9" s="90" customFormat="1" ht="64.5" customHeight="1">
      <c r="A4" s="407" t="s">
        <v>226</v>
      </c>
      <c r="B4" s="407"/>
      <c r="C4" s="407"/>
      <c r="D4" s="407"/>
      <c r="E4" s="407"/>
      <c r="F4" s="407"/>
      <c r="G4" s="407"/>
      <c r="H4" s="407"/>
      <c r="I4" s="407"/>
    </row>
    <row r="5" spans="1:9" ht="27.6">
      <c r="A5" s="91" t="s">
        <v>9</v>
      </c>
      <c r="B5" s="91" t="s">
        <v>224</v>
      </c>
      <c r="C5" s="91" t="s">
        <v>10</v>
      </c>
      <c r="D5" s="91" t="s">
        <v>11</v>
      </c>
      <c r="E5" s="91" t="s">
        <v>124</v>
      </c>
      <c r="F5" s="91" t="s">
        <v>169</v>
      </c>
      <c r="G5" s="91" t="s">
        <v>214</v>
      </c>
      <c r="H5" s="91" t="s">
        <v>258</v>
      </c>
      <c r="I5" s="348" t="s">
        <v>319</v>
      </c>
    </row>
    <row r="6" spans="1:9">
      <c r="A6" s="146"/>
      <c r="B6" s="394" t="s">
        <v>79</v>
      </c>
      <c r="C6" s="395"/>
      <c r="D6" s="395"/>
      <c r="E6" s="395"/>
      <c r="F6" s="395"/>
      <c r="G6" s="395"/>
      <c r="H6" s="395"/>
      <c r="I6" s="396"/>
    </row>
    <row r="7" spans="1:9" ht="82.8">
      <c r="A7" s="92">
        <v>1</v>
      </c>
      <c r="B7" s="91" t="s">
        <v>179</v>
      </c>
      <c r="C7" s="91" t="s">
        <v>12</v>
      </c>
      <c r="D7" s="82" t="s">
        <v>181</v>
      </c>
      <c r="E7" s="91">
        <v>0</v>
      </c>
      <c r="F7" s="91">
        <v>0</v>
      </c>
      <c r="G7" s="91">
        <v>0</v>
      </c>
      <c r="H7" s="91">
        <v>0</v>
      </c>
      <c r="I7" s="91">
        <v>0</v>
      </c>
    </row>
    <row r="8" spans="1:9" ht="55.2">
      <c r="A8" s="92">
        <v>2</v>
      </c>
      <c r="B8" s="91" t="s">
        <v>265</v>
      </c>
      <c r="C8" s="91" t="s">
        <v>264</v>
      </c>
      <c r="D8" s="91" t="s">
        <v>263</v>
      </c>
      <c r="E8" s="149">
        <v>0.60299999999999998</v>
      </c>
      <c r="F8" s="149">
        <f>4856925.6/10322800</f>
        <v>0.47050466927577783</v>
      </c>
      <c r="G8" s="149">
        <f>4537119.3/8503100</f>
        <v>0.53358413990191811</v>
      </c>
      <c r="H8" s="149">
        <f>4537119.3/8503100</f>
        <v>0.53358413990191811</v>
      </c>
      <c r="I8" s="149">
        <f>H8</f>
        <v>0.53358413990191811</v>
      </c>
    </row>
    <row r="10" spans="1:9" s="90" customFormat="1" ht="18">
      <c r="A10" s="392" t="s">
        <v>155</v>
      </c>
      <c r="B10" s="408"/>
      <c r="C10" s="408"/>
      <c r="D10" s="408"/>
      <c r="E10" s="408"/>
      <c r="H10" s="408" t="s">
        <v>13</v>
      </c>
      <c r="I10" s="408"/>
    </row>
  </sheetData>
  <mergeCells count="5">
    <mergeCell ref="F1:I1"/>
    <mergeCell ref="A4:I4"/>
    <mergeCell ref="A10:E10"/>
    <mergeCell ref="H10:I10"/>
    <mergeCell ref="B6:I6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4">
    <tabColor theme="9" tint="-0.249977111117893"/>
    <pageSetUpPr fitToPage="1"/>
  </sheetPr>
  <dimension ref="A1:K14"/>
  <sheetViews>
    <sheetView topLeftCell="B1" workbookViewId="0">
      <selection activeCell="M9" sqref="M9"/>
    </sheetView>
  </sheetViews>
  <sheetFormatPr defaultColWidth="9.109375" defaultRowHeight="13.8"/>
  <cols>
    <col min="1" max="1" width="43.88671875" style="77" customWidth="1"/>
    <col min="2" max="2" width="33.33203125" style="78" customWidth="1"/>
    <col min="3" max="3" width="12.44140625" style="78" bestFit="1" customWidth="1"/>
    <col min="4" max="4" width="6.33203125" style="77" bestFit="1" customWidth="1"/>
    <col min="5" max="5" width="7" style="77" customWidth="1"/>
    <col min="6" max="6" width="5.5546875" style="77" customWidth="1"/>
    <col min="7" max="10" width="15.44140625" style="77" bestFit="1" customWidth="1"/>
    <col min="11" max="11" width="39" style="79" customWidth="1"/>
    <col min="12" max="16384" width="9.109375" style="78"/>
  </cols>
  <sheetData>
    <row r="1" spans="1:11" ht="46.5" customHeight="1">
      <c r="A1" s="168"/>
      <c r="B1" s="169"/>
      <c r="C1" s="169"/>
      <c r="D1" s="168"/>
      <c r="E1" s="168"/>
      <c r="F1" s="168"/>
      <c r="G1" s="168"/>
      <c r="H1" s="189"/>
      <c r="I1" s="526" t="s">
        <v>80</v>
      </c>
      <c r="J1" s="526"/>
      <c r="K1" s="526"/>
    </row>
    <row r="2" spans="1:11" s="84" customFormat="1" ht="49.5" customHeight="1">
      <c r="A2" s="527" t="s">
        <v>113</v>
      </c>
      <c r="B2" s="527"/>
      <c r="C2" s="527"/>
      <c r="D2" s="527"/>
      <c r="E2" s="527"/>
      <c r="F2" s="527"/>
      <c r="G2" s="527"/>
      <c r="H2" s="527"/>
      <c r="I2" s="527"/>
      <c r="J2" s="527"/>
      <c r="K2" s="527"/>
    </row>
    <row r="3" spans="1:11" ht="15" customHeight="1">
      <c r="A3" s="474" t="s">
        <v>121</v>
      </c>
      <c r="B3" s="474" t="s">
        <v>281</v>
      </c>
      <c r="C3" s="529" t="s">
        <v>286</v>
      </c>
      <c r="D3" s="530"/>
      <c r="E3" s="530"/>
      <c r="F3" s="531"/>
      <c r="G3" s="474" t="s">
        <v>287</v>
      </c>
      <c r="H3" s="474"/>
      <c r="I3" s="474"/>
      <c r="J3" s="474"/>
      <c r="K3" s="474" t="s">
        <v>15</v>
      </c>
    </row>
    <row r="4" spans="1:11">
      <c r="A4" s="474"/>
      <c r="B4" s="474"/>
      <c r="C4" s="532"/>
      <c r="D4" s="533"/>
      <c r="E4" s="533"/>
      <c r="F4" s="534"/>
      <c r="G4" s="474"/>
      <c r="H4" s="474"/>
      <c r="I4" s="474"/>
      <c r="J4" s="474"/>
      <c r="K4" s="474"/>
    </row>
    <row r="5" spans="1:11" ht="27.6">
      <c r="A5" s="474"/>
      <c r="B5" s="474"/>
      <c r="C5" s="188" t="s">
        <v>282</v>
      </c>
      <c r="D5" s="170" t="s">
        <v>283</v>
      </c>
      <c r="E5" s="188" t="s">
        <v>284</v>
      </c>
      <c r="F5" s="188" t="s">
        <v>285</v>
      </c>
      <c r="G5" s="294" t="s">
        <v>214</v>
      </c>
      <c r="H5" s="294" t="s">
        <v>258</v>
      </c>
      <c r="I5" s="294" t="s">
        <v>319</v>
      </c>
      <c r="J5" s="171" t="s">
        <v>4</v>
      </c>
      <c r="K5" s="474"/>
    </row>
    <row r="6" spans="1:11">
      <c r="A6" s="528" t="s">
        <v>82</v>
      </c>
      <c r="B6" s="528"/>
      <c r="C6" s="528"/>
      <c r="D6" s="528"/>
      <c r="E6" s="528"/>
      <c r="F6" s="528"/>
      <c r="G6" s="528"/>
      <c r="H6" s="528"/>
      <c r="I6" s="528"/>
      <c r="J6" s="528"/>
      <c r="K6" s="528"/>
    </row>
    <row r="7" spans="1:11">
      <c r="A7" s="528" t="s">
        <v>54</v>
      </c>
      <c r="B7" s="528"/>
      <c r="C7" s="528"/>
      <c r="D7" s="528"/>
      <c r="E7" s="528"/>
      <c r="F7" s="528"/>
      <c r="G7" s="528"/>
      <c r="H7" s="528"/>
      <c r="I7" s="528"/>
      <c r="J7" s="528"/>
      <c r="K7" s="528"/>
    </row>
    <row r="8" spans="1:11" ht="41.4">
      <c r="A8" s="174" t="s">
        <v>112</v>
      </c>
      <c r="B8" s="171" t="s">
        <v>259</v>
      </c>
      <c r="C8" s="269" t="s">
        <v>321</v>
      </c>
      <c r="D8" s="269" t="s">
        <v>32</v>
      </c>
      <c r="E8" s="269" t="s">
        <v>274</v>
      </c>
      <c r="F8" s="269" t="s">
        <v>253</v>
      </c>
      <c r="G8" s="284">
        <v>30000000</v>
      </c>
      <c r="H8" s="284">
        <v>0</v>
      </c>
      <c r="I8" s="284">
        <v>0</v>
      </c>
      <c r="J8" s="178">
        <f>SUM(G8:I8)</f>
        <v>30000000</v>
      </c>
      <c r="K8" s="352" t="s">
        <v>366</v>
      </c>
    </row>
    <row r="9" spans="1:11" ht="55.2">
      <c r="A9" s="174" t="s">
        <v>241</v>
      </c>
      <c r="B9" s="171" t="s">
        <v>259</v>
      </c>
      <c r="C9" s="269" t="s">
        <v>322</v>
      </c>
      <c r="D9" s="269" t="s">
        <v>32</v>
      </c>
      <c r="E9" s="269" t="s">
        <v>274</v>
      </c>
      <c r="F9" s="269" t="s">
        <v>253</v>
      </c>
      <c r="G9" s="284">
        <v>114703100</v>
      </c>
      <c r="H9" s="284">
        <v>123305833</v>
      </c>
      <c r="I9" s="284">
        <v>123305833</v>
      </c>
      <c r="J9" s="178">
        <f>SUM(G9:I9)</f>
        <v>361314766</v>
      </c>
      <c r="K9" s="294" t="s">
        <v>323</v>
      </c>
    </row>
    <row r="10" spans="1:11">
      <c r="A10" s="179" t="s">
        <v>127</v>
      </c>
      <c r="B10" s="182"/>
      <c r="C10" s="190">
        <v>1230000000</v>
      </c>
      <c r="D10" s="181" t="s">
        <v>117</v>
      </c>
      <c r="E10" s="181" t="s">
        <v>117</v>
      </c>
      <c r="F10" s="180" t="s">
        <v>117</v>
      </c>
      <c r="G10" s="181">
        <f>G12</f>
        <v>144703100</v>
      </c>
      <c r="H10" s="181">
        <f t="shared" ref="H10:K10" si="0">H12</f>
        <v>123305833</v>
      </c>
      <c r="I10" s="181">
        <f t="shared" si="0"/>
        <v>123305833</v>
      </c>
      <c r="J10" s="181">
        <f t="shared" si="0"/>
        <v>391314766</v>
      </c>
      <c r="K10" s="181" t="str">
        <f t="shared" si="0"/>
        <v>Х</v>
      </c>
    </row>
    <row r="11" spans="1:11">
      <c r="A11" s="174" t="s">
        <v>128</v>
      </c>
      <c r="B11" s="171"/>
      <c r="C11" s="185"/>
      <c r="D11" s="177"/>
      <c r="E11" s="177"/>
      <c r="F11" s="185"/>
      <c r="G11" s="177"/>
      <c r="H11" s="177"/>
      <c r="I11" s="177"/>
      <c r="J11" s="178"/>
      <c r="K11" s="171"/>
    </row>
    <row r="12" spans="1:11" ht="41.4">
      <c r="A12" s="174" t="s">
        <v>299</v>
      </c>
      <c r="B12" s="171" t="s">
        <v>259</v>
      </c>
      <c r="C12" s="175">
        <v>1230000000</v>
      </c>
      <c r="D12" s="269" t="s">
        <v>32</v>
      </c>
      <c r="E12" s="176" t="s">
        <v>117</v>
      </c>
      <c r="F12" s="176" t="s">
        <v>117</v>
      </c>
      <c r="G12" s="177">
        <f>G8+G9</f>
        <v>144703100</v>
      </c>
      <c r="H12" s="177">
        <f t="shared" ref="H12:J12" si="1">H8+H9</f>
        <v>123305833</v>
      </c>
      <c r="I12" s="177">
        <f t="shared" si="1"/>
        <v>123305833</v>
      </c>
      <c r="J12" s="177">
        <f t="shared" si="1"/>
        <v>391314766</v>
      </c>
      <c r="K12" s="171" t="s">
        <v>5</v>
      </c>
    </row>
    <row r="13" spans="1:11" s="77" customFormat="1">
      <c r="B13" s="78"/>
      <c r="C13" s="78"/>
      <c r="K13" s="79"/>
    </row>
    <row r="14" spans="1:11" s="142" customFormat="1" ht="41.25" customHeight="1">
      <c r="A14" s="513" t="s">
        <v>155</v>
      </c>
      <c r="B14" s="514"/>
      <c r="C14" s="514"/>
      <c r="D14" s="514"/>
      <c r="E14" s="514"/>
      <c r="F14" s="148"/>
      <c r="G14" s="143"/>
      <c r="H14" s="514" t="s">
        <v>136</v>
      </c>
      <c r="I14" s="514"/>
      <c r="K14" s="150"/>
    </row>
  </sheetData>
  <mergeCells count="11">
    <mergeCell ref="I1:K1"/>
    <mergeCell ref="A14:E14"/>
    <mergeCell ref="H14:I14"/>
    <mergeCell ref="A2:K2"/>
    <mergeCell ref="A3:A5"/>
    <mergeCell ref="B3:B5"/>
    <mergeCell ref="G3:J4"/>
    <mergeCell ref="K3:K5"/>
    <mergeCell ref="A6:K6"/>
    <mergeCell ref="A7:K7"/>
    <mergeCell ref="C3:F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6" orientation="landscape" r:id="rId1"/>
  <headerFooter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6">
    <tabColor rgb="FF00B050"/>
    <pageSetUpPr fitToPage="1"/>
  </sheetPr>
  <dimension ref="A1:I10"/>
  <sheetViews>
    <sheetView workbookViewId="0"/>
  </sheetViews>
  <sheetFormatPr defaultColWidth="28.44140625" defaultRowHeight="13.8"/>
  <cols>
    <col min="1" max="1" width="6.88671875" style="88" customWidth="1"/>
    <col min="2" max="2" width="37.44140625" style="88" customWidth="1"/>
    <col min="3" max="3" width="12.88671875" style="88" customWidth="1"/>
    <col min="4" max="4" width="14.6640625" style="88" customWidth="1"/>
    <col min="5" max="9" width="13.33203125" style="88" customWidth="1"/>
    <col min="10" max="16384" width="28.44140625" style="88"/>
  </cols>
  <sheetData>
    <row r="1" spans="1:9" ht="48.75" customHeight="1">
      <c r="F1" s="397" t="s">
        <v>88</v>
      </c>
      <c r="G1" s="397"/>
      <c r="H1" s="397"/>
      <c r="I1" s="397"/>
    </row>
    <row r="4" spans="1:9" s="90" customFormat="1" ht="57.75" customHeight="1">
      <c r="A4" s="407" t="s">
        <v>227</v>
      </c>
      <c r="B4" s="407"/>
      <c r="C4" s="407"/>
      <c r="D4" s="407"/>
      <c r="E4" s="407"/>
      <c r="F4" s="407"/>
      <c r="G4" s="407"/>
      <c r="H4" s="407"/>
      <c r="I4" s="407"/>
    </row>
    <row r="5" spans="1:9" ht="27.6">
      <c r="A5" s="91" t="s">
        <v>9</v>
      </c>
      <c r="B5" s="91" t="s">
        <v>224</v>
      </c>
      <c r="C5" s="91" t="s">
        <v>10</v>
      </c>
      <c r="D5" s="91" t="s">
        <v>11</v>
      </c>
      <c r="E5" s="91" t="s">
        <v>123</v>
      </c>
      <c r="F5" s="91" t="s">
        <v>124</v>
      </c>
      <c r="G5" s="91" t="s">
        <v>169</v>
      </c>
      <c r="H5" s="91" t="s">
        <v>214</v>
      </c>
      <c r="I5" s="91" t="s">
        <v>258</v>
      </c>
    </row>
    <row r="6" spans="1:9">
      <c r="A6" s="146"/>
      <c r="B6" s="394" t="str">
        <f>'19. ПП4. Благ.2.Мер.'!A6</f>
        <v>Цель подпрограммы: организация благоустройства территории</v>
      </c>
      <c r="C6" s="395"/>
      <c r="D6" s="395"/>
      <c r="E6" s="395"/>
      <c r="F6" s="395"/>
      <c r="G6" s="395"/>
      <c r="H6" s="395"/>
      <c r="I6" s="396"/>
    </row>
    <row r="7" spans="1:9" ht="55.2">
      <c r="A7" s="99">
        <v>1</v>
      </c>
      <c r="B7" s="151" t="s">
        <v>180</v>
      </c>
      <c r="C7" s="91" t="s">
        <v>12</v>
      </c>
      <c r="D7" s="91" t="s">
        <v>263</v>
      </c>
      <c r="E7" s="91">
        <v>100</v>
      </c>
      <c r="F7" s="91">
        <v>100</v>
      </c>
      <c r="G7" s="91">
        <v>100</v>
      </c>
      <c r="H7" s="91">
        <v>100</v>
      </c>
      <c r="I7" s="91">
        <v>100</v>
      </c>
    </row>
    <row r="8" spans="1:9" ht="69">
      <c r="A8" s="92">
        <v>2</v>
      </c>
      <c r="B8" s="151" t="s">
        <v>218</v>
      </c>
      <c r="C8" s="91" t="s">
        <v>12</v>
      </c>
      <c r="D8" s="91" t="s">
        <v>263</v>
      </c>
      <c r="E8" s="94">
        <f>(2757612.1*100/77380000)</f>
        <v>3.5637271904884984</v>
      </c>
      <c r="F8" s="94">
        <f>2757612.1*100/77380000</f>
        <v>3.5637271904884984</v>
      </c>
      <c r="G8" s="94">
        <f>2757612.1*100/77380000</f>
        <v>3.5637271904884984</v>
      </c>
      <c r="H8" s="94">
        <f>2757612.1*100/77380000</f>
        <v>3.5637271904884984</v>
      </c>
      <c r="I8" s="94">
        <f>2757612.1*100/77380000</f>
        <v>3.5637271904884984</v>
      </c>
    </row>
    <row r="10" spans="1:9" s="90" customFormat="1" ht="18">
      <c r="A10" s="392" t="s">
        <v>155</v>
      </c>
      <c r="B10" s="408"/>
      <c r="C10" s="408"/>
      <c r="D10" s="408"/>
      <c r="E10" s="408"/>
      <c r="H10" s="408" t="s">
        <v>13</v>
      </c>
      <c r="I10" s="408"/>
    </row>
  </sheetData>
  <mergeCells count="5">
    <mergeCell ref="F1:I1"/>
    <mergeCell ref="A4:I4"/>
    <mergeCell ref="A10:E10"/>
    <mergeCell ref="H10:I10"/>
    <mergeCell ref="B6:I6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5">
    <tabColor rgb="FF00B050"/>
  </sheetPr>
  <dimension ref="A1:K22"/>
  <sheetViews>
    <sheetView workbookViewId="0">
      <selection activeCell="D20" sqref="D20"/>
    </sheetView>
  </sheetViews>
  <sheetFormatPr defaultColWidth="9.109375" defaultRowHeight="13.8"/>
  <cols>
    <col min="1" max="1" width="44.5546875" style="77" customWidth="1"/>
    <col min="2" max="2" width="36.88671875" style="78" customWidth="1"/>
    <col min="3" max="3" width="12.44140625" style="78" bestFit="1" customWidth="1"/>
    <col min="4" max="4" width="6.33203125" style="83" bestFit="1" customWidth="1"/>
    <col min="5" max="5" width="7" style="83" customWidth="1"/>
    <col min="6" max="6" width="5.33203125" style="83" customWidth="1"/>
    <col min="7" max="7" width="15.88671875" style="77" bestFit="1" customWidth="1"/>
    <col min="8" max="9" width="14.33203125" style="77" bestFit="1" customWidth="1"/>
    <col min="10" max="10" width="15.44140625" style="77" bestFit="1" customWidth="1"/>
    <col min="11" max="11" width="39.109375" style="79" customWidth="1"/>
    <col min="12" max="16384" width="9.109375" style="78"/>
  </cols>
  <sheetData>
    <row r="1" spans="1:11" ht="36" customHeight="1">
      <c r="A1" s="76" t="s">
        <v>185</v>
      </c>
      <c r="B1" s="19"/>
      <c r="C1" s="19"/>
      <c r="D1" s="207"/>
      <c r="E1" s="207"/>
      <c r="F1" s="207"/>
      <c r="G1" s="76"/>
      <c r="H1" s="227"/>
      <c r="I1" s="536" t="s">
        <v>90</v>
      </c>
      <c r="J1" s="536"/>
      <c r="K1" s="536"/>
    </row>
    <row r="2" spans="1:11" s="84" customFormat="1" ht="46.5" customHeight="1">
      <c r="A2" s="426" t="s">
        <v>114</v>
      </c>
      <c r="B2" s="426"/>
      <c r="C2" s="426"/>
      <c r="D2" s="426"/>
      <c r="E2" s="426"/>
      <c r="F2" s="426"/>
      <c r="G2" s="426"/>
      <c r="H2" s="426"/>
      <c r="I2" s="426"/>
      <c r="J2" s="426"/>
      <c r="K2" s="426"/>
    </row>
    <row r="3" spans="1:11" ht="15" customHeight="1">
      <c r="A3" s="427" t="s">
        <v>121</v>
      </c>
      <c r="B3" s="427" t="s">
        <v>281</v>
      </c>
      <c r="C3" s="518" t="s">
        <v>286</v>
      </c>
      <c r="D3" s="519"/>
      <c r="E3" s="519"/>
      <c r="F3" s="520"/>
      <c r="G3" s="427" t="s">
        <v>287</v>
      </c>
      <c r="H3" s="427"/>
      <c r="I3" s="427"/>
      <c r="J3" s="427"/>
      <c r="K3" s="427" t="s">
        <v>15</v>
      </c>
    </row>
    <row r="4" spans="1:11">
      <c r="A4" s="427"/>
      <c r="B4" s="427"/>
      <c r="C4" s="521"/>
      <c r="D4" s="522"/>
      <c r="E4" s="522"/>
      <c r="F4" s="523"/>
      <c r="G4" s="427"/>
      <c r="H4" s="427"/>
      <c r="I4" s="427"/>
      <c r="J4" s="427"/>
      <c r="K4" s="427"/>
    </row>
    <row r="5" spans="1:11" ht="27.6">
      <c r="A5" s="427"/>
      <c r="B5" s="427"/>
      <c r="C5" s="201" t="s">
        <v>282</v>
      </c>
      <c r="D5" s="200" t="s">
        <v>283</v>
      </c>
      <c r="E5" s="201" t="s">
        <v>284</v>
      </c>
      <c r="F5" s="201" t="s">
        <v>285</v>
      </c>
      <c r="G5" s="287" t="s">
        <v>214</v>
      </c>
      <c r="H5" s="287" t="s">
        <v>258</v>
      </c>
      <c r="I5" s="287" t="s">
        <v>319</v>
      </c>
      <c r="J5" s="224" t="s">
        <v>4</v>
      </c>
      <c r="K5" s="427"/>
    </row>
    <row r="6" spans="1:11">
      <c r="A6" s="515" t="s">
        <v>89</v>
      </c>
      <c r="B6" s="516"/>
      <c r="C6" s="516"/>
      <c r="D6" s="516"/>
      <c r="E6" s="516"/>
      <c r="F6" s="516"/>
      <c r="G6" s="516"/>
      <c r="H6" s="516"/>
      <c r="I6" s="516"/>
      <c r="J6" s="516"/>
      <c r="K6" s="517"/>
    </row>
    <row r="7" spans="1:11">
      <c r="A7" s="515" t="s">
        <v>83</v>
      </c>
      <c r="B7" s="516"/>
      <c r="C7" s="516"/>
      <c r="D7" s="516"/>
      <c r="E7" s="516"/>
      <c r="F7" s="516"/>
      <c r="G7" s="516"/>
      <c r="H7" s="516"/>
      <c r="I7" s="516"/>
      <c r="J7" s="516"/>
      <c r="K7" s="517"/>
    </row>
    <row r="8" spans="1:11" ht="41.4">
      <c r="A8" s="535" t="s">
        <v>102</v>
      </c>
      <c r="B8" s="224" t="s">
        <v>261</v>
      </c>
      <c r="C8" s="269" t="s">
        <v>324</v>
      </c>
      <c r="D8" s="269" t="s">
        <v>32</v>
      </c>
      <c r="E8" s="269" t="s">
        <v>270</v>
      </c>
      <c r="F8" s="269" t="s">
        <v>253</v>
      </c>
      <c r="G8" s="284">
        <v>20715000</v>
      </c>
      <c r="H8" s="284">
        <v>20715000</v>
      </c>
      <c r="I8" s="284">
        <v>20715000</v>
      </c>
      <c r="J8" s="225">
        <f>I8+H8+G8</f>
        <v>62145000</v>
      </c>
      <c r="K8" s="474" t="s">
        <v>122</v>
      </c>
    </row>
    <row r="9" spans="1:11" s="165" customFormat="1" ht="41.4">
      <c r="A9" s="535"/>
      <c r="B9" s="224" t="s">
        <v>261</v>
      </c>
      <c r="C9" s="269" t="s">
        <v>324</v>
      </c>
      <c r="D9" s="269" t="s">
        <v>32</v>
      </c>
      <c r="E9" s="269" t="s">
        <v>270</v>
      </c>
      <c r="F9" s="269" t="s">
        <v>325</v>
      </c>
      <c r="G9" s="284">
        <v>30644866</v>
      </c>
      <c r="H9" s="284">
        <v>30644866</v>
      </c>
      <c r="I9" s="284">
        <v>30644866</v>
      </c>
      <c r="J9" s="225">
        <f>I9+H9+G9</f>
        <v>91934598</v>
      </c>
      <c r="K9" s="474"/>
    </row>
    <row r="10" spans="1:11" s="165" customFormat="1" ht="41.4">
      <c r="A10" s="535" t="s">
        <v>55</v>
      </c>
      <c r="B10" s="224" t="s">
        <v>261</v>
      </c>
      <c r="C10" s="269" t="s">
        <v>326</v>
      </c>
      <c r="D10" s="269" t="s">
        <v>32</v>
      </c>
      <c r="E10" s="269" t="s">
        <v>270</v>
      </c>
      <c r="F10" s="269" t="s">
        <v>253</v>
      </c>
      <c r="G10" s="284">
        <v>584250</v>
      </c>
      <c r="H10" s="284">
        <v>584250</v>
      </c>
      <c r="I10" s="284">
        <v>584250</v>
      </c>
      <c r="J10" s="225">
        <f t="shared" ref="J10:J15" si="0">SUM(G10:I10)</f>
        <v>1752750</v>
      </c>
      <c r="K10" s="427" t="s">
        <v>327</v>
      </c>
    </row>
    <row r="11" spans="1:11" s="165" customFormat="1" ht="41.4">
      <c r="A11" s="535"/>
      <c r="B11" s="224" t="s">
        <v>261</v>
      </c>
      <c r="C11" s="269" t="s">
        <v>326</v>
      </c>
      <c r="D11" s="269" t="s">
        <v>32</v>
      </c>
      <c r="E11" s="269" t="s">
        <v>270</v>
      </c>
      <c r="F11" s="269" t="s">
        <v>325</v>
      </c>
      <c r="G11" s="284">
        <v>923932</v>
      </c>
      <c r="H11" s="284">
        <v>923932</v>
      </c>
      <c r="I11" s="284">
        <v>923932</v>
      </c>
      <c r="J11" s="290">
        <f t="shared" si="0"/>
        <v>2771796</v>
      </c>
      <c r="K11" s="427"/>
    </row>
    <row r="12" spans="1:11" s="165" customFormat="1" ht="41.4">
      <c r="A12" s="296" t="s">
        <v>56</v>
      </c>
      <c r="B12" s="224" t="s">
        <v>261</v>
      </c>
      <c r="C12" s="269" t="s">
        <v>328</v>
      </c>
      <c r="D12" s="269" t="s">
        <v>32</v>
      </c>
      <c r="E12" s="269" t="s">
        <v>270</v>
      </c>
      <c r="F12" s="269" t="s">
        <v>253</v>
      </c>
      <c r="G12" s="284">
        <v>325995</v>
      </c>
      <c r="H12" s="284">
        <v>325995</v>
      </c>
      <c r="I12" s="284">
        <v>325995</v>
      </c>
      <c r="J12" s="290">
        <f t="shared" si="0"/>
        <v>977985</v>
      </c>
      <c r="K12" s="224" t="s">
        <v>93</v>
      </c>
    </row>
    <row r="13" spans="1:11" ht="55.2">
      <c r="A13" s="296" t="s">
        <v>106</v>
      </c>
      <c r="B13" s="224" t="s">
        <v>261</v>
      </c>
      <c r="C13" s="269" t="s">
        <v>329</v>
      </c>
      <c r="D13" s="269" t="s">
        <v>32</v>
      </c>
      <c r="E13" s="269" t="s">
        <v>270</v>
      </c>
      <c r="F13" s="269" t="s">
        <v>253</v>
      </c>
      <c r="G13" s="284">
        <v>100000</v>
      </c>
      <c r="H13" s="284">
        <v>100000</v>
      </c>
      <c r="I13" s="284">
        <v>100000</v>
      </c>
      <c r="J13" s="290">
        <f t="shared" si="0"/>
        <v>300000</v>
      </c>
      <c r="K13" s="224" t="s">
        <v>117</v>
      </c>
    </row>
    <row r="14" spans="1:11" ht="30" customHeight="1">
      <c r="A14" s="423" t="s">
        <v>115</v>
      </c>
      <c r="B14" s="423" t="s">
        <v>261</v>
      </c>
      <c r="C14" s="269" t="s">
        <v>330</v>
      </c>
      <c r="D14" s="269" t="s">
        <v>32</v>
      </c>
      <c r="E14" s="269" t="s">
        <v>270</v>
      </c>
      <c r="F14" s="269" t="s">
        <v>253</v>
      </c>
      <c r="G14" s="284">
        <v>3487870</v>
      </c>
      <c r="H14" s="284">
        <v>3487870</v>
      </c>
      <c r="I14" s="284">
        <v>3487870</v>
      </c>
      <c r="J14" s="290">
        <f t="shared" si="0"/>
        <v>10463610</v>
      </c>
      <c r="K14" s="423" t="s">
        <v>116</v>
      </c>
    </row>
    <row r="15" spans="1:11" ht="24.75" customHeight="1">
      <c r="A15" s="425"/>
      <c r="B15" s="425"/>
      <c r="C15" s="269" t="s">
        <v>330</v>
      </c>
      <c r="D15" s="269" t="s">
        <v>32</v>
      </c>
      <c r="E15" s="269" t="s">
        <v>270</v>
      </c>
      <c r="F15" s="269" t="s">
        <v>288</v>
      </c>
      <c r="G15" s="284">
        <v>29775710</v>
      </c>
      <c r="H15" s="284">
        <v>29775710</v>
      </c>
      <c r="I15" s="284">
        <v>29775710</v>
      </c>
      <c r="J15" s="290">
        <f t="shared" si="0"/>
        <v>89327130</v>
      </c>
      <c r="K15" s="425"/>
    </row>
    <row r="16" spans="1:11" ht="41.4">
      <c r="A16" s="296" t="s">
        <v>256</v>
      </c>
      <c r="B16" s="224" t="s">
        <v>261</v>
      </c>
      <c r="C16" s="269" t="s">
        <v>331</v>
      </c>
      <c r="D16" s="269" t="s">
        <v>32</v>
      </c>
      <c r="E16" s="269" t="s">
        <v>270</v>
      </c>
      <c r="F16" s="269" t="s">
        <v>253</v>
      </c>
      <c r="G16" s="284">
        <v>10000000</v>
      </c>
      <c r="H16" s="284">
        <v>0</v>
      </c>
      <c r="I16" s="284">
        <v>0</v>
      </c>
      <c r="J16" s="284">
        <v>10000000</v>
      </c>
      <c r="K16" s="224" t="s">
        <v>257</v>
      </c>
    </row>
    <row r="17" spans="1:11" s="165" customFormat="1" ht="41.4">
      <c r="A17" s="296" t="s">
        <v>262</v>
      </c>
      <c r="B17" s="224" t="s">
        <v>261</v>
      </c>
      <c r="C17" s="269" t="s">
        <v>332</v>
      </c>
      <c r="D17" s="269" t="s">
        <v>32</v>
      </c>
      <c r="E17" s="269" t="s">
        <v>270</v>
      </c>
      <c r="F17" s="269" t="s">
        <v>253</v>
      </c>
      <c r="G17" s="284">
        <v>3000000</v>
      </c>
      <c r="H17" s="284">
        <v>0</v>
      </c>
      <c r="I17" s="284">
        <v>0</v>
      </c>
      <c r="J17" s="225">
        <f t="shared" ref="J17" si="1">SUM(G17:I17)</f>
        <v>3000000</v>
      </c>
      <c r="K17" s="287" t="s">
        <v>333</v>
      </c>
    </row>
    <row r="18" spans="1:11">
      <c r="A18" s="202" t="s">
        <v>127</v>
      </c>
      <c r="B18" s="31"/>
      <c r="C18" s="203">
        <v>1240000000</v>
      </c>
      <c r="D18" s="228" t="s">
        <v>117</v>
      </c>
      <c r="E18" s="228" t="s">
        <v>117</v>
      </c>
      <c r="F18" s="228" t="s">
        <v>117</v>
      </c>
      <c r="G18" s="35">
        <f>G20</f>
        <v>99557623</v>
      </c>
      <c r="H18" s="35">
        <f t="shared" ref="H18:J18" si="2">H20</f>
        <v>86557623</v>
      </c>
      <c r="I18" s="35">
        <f t="shared" si="2"/>
        <v>86557623</v>
      </c>
      <c r="J18" s="35">
        <f t="shared" si="2"/>
        <v>272672869</v>
      </c>
      <c r="K18" s="35" t="str">
        <f t="shared" ref="K18" si="3">K20</f>
        <v>Х</v>
      </c>
    </row>
    <row r="19" spans="1:11">
      <c r="A19" s="166" t="s">
        <v>128</v>
      </c>
      <c r="B19" s="224"/>
      <c r="C19" s="208"/>
      <c r="D19" s="33"/>
      <c r="E19" s="33"/>
      <c r="F19" s="226"/>
      <c r="G19" s="33"/>
      <c r="H19" s="33"/>
      <c r="I19" s="33"/>
      <c r="J19" s="33"/>
      <c r="K19" s="224"/>
    </row>
    <row r="20" spans="1:11" ht="41.4">
      <c r="A20" s="283" t="s">
        <v>299</v>
      </c>
      <c r="B20" s="224" t="s">
        <v>261</v>
      </c>
      <c r="C20" s="205">
        <v>1240000000</v>
      </c>
      <c r="D20" s="269" t="s">
        <v>32</v>
      </c>
      <c r="E20" s="208" t="s">
        <v>117</v>
      </c>
      <c r="F20" s="208" t="s">
        <v>117</v>
      </c>
      <c r="G20" s="33">
        <f>SUM(G8:G17)</f>
        <v>99557623</v>
      </c>
      <c r="H20" s="33">
        <f t="shared" ref="H20:J20" si="4">SUM(H8:H17)</f>
        <v>86557623</v>
      </c>
      <c r="I20" s="33">
        <f t="shared" si="4"/>
        <v>86557623</v>
      </c>
      <c r="J20" s="33">
        <f t="shared" si="4"/>
        <v>272672869</v>
      </c>
      <c r="K20" s="224" t="s">
        <v>5</v>
      </c>
    </row>
    <row r="21" spans="1:11" s="77" customFormat="1" ht="12" customHeight="1">
      <c r="B21" s="78"/>
      <c r="C21" s="78"/>
      <c r="D21" s="83"/>
      <c r="E21" s="83"/>
      <c r="F21" s="83"/>
      <c r="G21" s="85"/>
      <c r="H21" s="85"/>
      <c r="K21" s="79"/>
    </row>
    <row r="22" spans="1:11" s="142" customFormat="1" ht="38.25" customHeight="1">
      <c r="A22" s="513" t="s">
        <v>155</v>
      </c>
      <c r="B22" s="514"/>
      <c r="C22" s="514"/>
      <c r="D22" s="514"/>
      <c r="E22" s="514"/>
      <c r="F22" s="148"/>
      <c r="G22" s="143"/>
      <c r="H22" s="514" t="s">
        <v>136</v>
      </c>
      <c r="I22" s="514"/>
      <c r="K22" s="150"/>
    </row>
  </sheetData>
  <mergeCells count="18">
    <mergeCell ref="I1:K1"/>
    <mergeCell ref="A2:K2"/>
    <mergeCell ref="A3:A5"/>
    <mergeCell ref="B3:B5"/>
    <mergeCell ref="G3:J4"/>
    <mergeCell ref="K3:K5"/>
    <mergeCell ref="A14:A15"/>
    <mergeCell ref="K14:K15"/>
    <mergeCell ref="B14:B15"/>
    <mergeCell ref="C3:F4"/>
    <mergeCell ref="A22:E22"/>
    <mergeCell ref="H22:I22"/>
    <mergeCell ref="K8:K9"/>
    <mergeCell ref="A8:A9"/>
    <mergeCell ref="A10:A11"/>
    <mergeCell ref="K10:K11"/>
    <mergeCell ref="A6:K6"/>
    <mergeCell ref="A7:K7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2" fitToHeight="10" orientation="landscape" r:id="rId1"/>
  <headerFooter>
    <oddHeader>&amp;C&amp;P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7">
    <tabColor rgb="FFFFFF00"/>
  </sheetPr>
  <dimension ref="A1:M61"/>
  <sheetViews>
    <sheetView workbookViewId="0">
      <selection sqref="A1:L1"/>
    </sheetView>
  </sheetViews>
  <sheetFormatPr defaultColWidth="9.109375" defaultRowHeight="13.8"/>
  <cols>
    <col min="1" max="1" width="17.109375" style="7" customWidth="1"/>
    <col min="2" max="2" width="59.6640625" style="8" customWidth="1"/>
    <col min="3" max="3" width="6.33203125" style="25" customWidth="1"/>
    <col min="4" max="5" width="5.6640625" style="25" customWidth="1"/>
    <col min="6" max="6" width="12" style="25" customWidth="1"/>
    <col min="7" max="7" width="5.5546875" style="25" customWidth="1"/>
    <col min="8" max="11" width="12.6640625" style="36" bestFit="1" customWidth="1"/>
    <col min="12" max="12" width="15.5546875" style="36" customWidth="1"/>
    <col min="13" max="16384" width="9.109375" style="7"/>
  </cols>
  <sheetData>
    <row r="1" spans="1:12" ht="75" customHeight="1">
      <c r="A1" s="546" t="s">
        <v>202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  <c r="L1" s="546"/>
    </row>
    <row r="2" spans="1:12" ht="15" customHeight="1">
      <c r="A2" s="412" t="s">
        <v>137</v>
      </c>
      <c r="B2" s="412" t="s">
        <v>138</v>
      </c>
      <c r="C2" s="548" t="s">
        <v>0</v>
      </c>
      <c r="D2" s="548"/>
      <c r="E2" s="548"/>
      <c r="F2" s="548"/>
      <c r="G2" s="548"/>
      <c r="H2" s="547" t="s">
        <v>198</v>
      </c>
      <c r="I2" s="547"/>
      <c r="J2" s="547"/>
      <c r="K2" s="547"/>
      <c r="L2" s="547"/>
    </row>
    <row r="3" spans="1:12" ht="15" customHeight="1">
      <c r="A3" s="412"/>
      <c r="B3" s="412"/>
      <c r="C3" s="548"/>
      <c r="D3" s="548"/>
      <c r="E3" s="548"/>
      <c r="F3" s="548"/>
      <c r="G3" s="548"/>
      <c r="H3" s="547"/>
      <c r="I3" s="547"/>
      <c r="J3" s="547"/>
      <c r="K3" s="547"/>
      <c r="L3" s="547"/>
    </row>
    <row r="4" spans="1:12" ht="15" customHeight="1">
      <c r="A4" s="412"/>
      <c r="B4" s="412"/>
      <c r="C4" s="548"/>
      <c r="D4" s="548"/>
      <c r="E4" s="548"/>
      <c r="F4" s="548"/>
      <c r="G4" s="548"/>
      <c r="H4" s="547" t="s">
        <v>193</v>
      </c>
      <c r="I4" s="547" t="s">
        <v>194</v>
      </c>
      <c r="J4" s="547" t="s">
        <v>195</v>
      </c>
      <c r="K4" s="547" t="s">
        <v>196</v>
      </c>
      <c r="L4" s="547" t="s">
        <v>197</v>
      </c>
    </row>
    <row r="5" spans="1:12">
      <c r="A5" s="412"/>
      <c r="B5" s="412"/>
      <c r="C5" s="64" t="s">
        <v>1</v>
      </c>
      <c r="D5" s="64" t="s">
        <v>170</v>
      </c>
      <c r="E5" s="64" t="s">
        <v>171</v>
      </c>
      <c r="F5" s="64" t="s">
        <v>2</v>
      </c>
      <c r="G5" s="64" t="s">
        <v>3</v>
      </c>
      <c r="H5" s="547"/>
      <c r="I5" s="547"/>
      <c r="J5" s="547"/>
      <c r="K5" s="547"/>
      <c r="L5" s="547"/>
    </row>
    <row r="6" spans="1:12" s="13" customFormat="1" ht="27.6">
      <c r="A6" s="31" t="s">
        <v>48</v>
      </c>
      <c r="B6" s="66" t="s">
        <v>139</v>
      </c>
      <c r="C6" s="40" t="s">
        <v>5</v>
      </c>
      <c r="D6" s="40" t="str">
        <f>C6</f>
        <v>Х</v>
      </c>
      <c r="E6" s="40" t="str">
        <f>D6</f>
        <v>Х</v>
      </c>
      <c r="F6" s="56">
        <v>1200000000</v>
      </c>
      <c r="G6" s="40" t="s">
        <v>117</v>
      </c>
      <c r="H6" s="20"/>
      <c r="I6" s="20"/>
      <c r="J6" s="20"/>
      <c r="K6" s="20"/>
      <c r="L6" s="20">
        <f>L7+L23+L33+L40</f>
        <v>524109000</v>
      </c>
    </row>
    <row r="7" spans="1:12" ht="27.6">
      <c r="A7" s="53" t="s">
        <v>6</v>
      </c>
      <c r="B7" s="66" t="s">
        <v>73</v>
      </c>
      <c r="C7" s="40" t="s">
        <v>5</v>
      </c>
      <c r="D7" s="40" t="str">
        <f>C7</f>
        <v>Х</v>
      </c>
      <c r="E7" s="40" t="str">
        <f>D7</f>
        <v>Х</v>
      </c>
      <c r="F7" s="40">
        <v>1210000000</v>
      </c>
      <c r="G7" s="40" t="s">
        <v>117</v>
      </c>
      <c r="H7" s="20"/>
      <c r="I7" s="20"/>
      <c r="J7" s="20"/>
      <c r="K7" s="20"/>
      <c r="L7" s="20">
        <f>'10. ПП1. Дороги.2.Мер.'!G18</f>
        <v>278112229</v>
      </c>
    </row>
    <row r="8" spans="1:12" ht="74.25" customHeight="1">
      <c r="A8" s="412" t="s">
        <v>24</v>
      </c>
      <c r="B8" s="65">
        <f>'10. ПП1. Дороги.2.Мер.'!A9</f>
        <v>0</v>
      </c>
      <c r="C8" s="30" t="s">
        <v>117</v>
      </c>
      <c r="D8" s="30" t="s">
        <v>117</v>
      </c>
      <c r="E8" s="30" t="s">
        <v>117</v>
      </c>
      <c r="F8" s="30" t="str">
        <f>'10. ПП1. Дороги.2.Мер.'!C9</f>
        <v>12100S5080</v>
      </c>
      <c r="G8" s="30" t="s">
        <v>117</v>
      </c>
      <c r="H8" s="21">
        <v>36475719.57</v>
      </c>
      <c r="I8" s="21">
        <v>21609015.219999999</v>
      </c>
      <c r="J8" s="21">
        <v>14390455.029999999</v>
      </c>
      <c r="K8" s="21">
        <v>11021649.18</v>
      </c>
      <c r="L8" s="21">
        <f>L10</f>
        <v>171225043</v>
      </c>
    </row>
    <row r="9" spans="1:12">
      <c r="A9" s="412"/>
      <c r="B9" s="42" t="s">
        <v>140</v>
      </c>
      <c r="C9" s="43"/>
      <c r="D9" s="45"/>
      <c r="E9" s="45"/>
      <c r="F9" s="45"/>
      <c r="G9" s="45"/>
      <c r="H9" s="44"/>
      <c r="I9" s="44"/>
      <c r="J9" s="44"/>
      <c r="K9" s="44"/>
      <c r="L9" s="44"/>
    </row>
    <row r="10" spans="1:12">
      <c r="A10" s="412"/>
      <c r="B10" s="42" t="s">
        <v>52</v>
      </c>
      <c r="C10" s="43" t="str">
        <f>'10. ПП1. Дороги.2.Мер.'!D9</f>
        <v>009</v>
      </c>
      <c r="D10" s="43" t="str">
        <f>'10. ПП1. Дороги.2.Мер.'!E9</f>
        <v>0409</v>
      </c>
      <c r="E10" s="43" t="e">
        <f>'10. ПП1. Дороги.2.Мер.'!#REF!</f>
        <v>#REF!</v>
      </c>
      <c r="F10" s="43" t="str">
        <f>'10. ПП1. Дороги.2.Мер.'!C9</f>
        <v>12100S5080</v>
      </c>
      <c r="G10" s="43" t="str">
        <f>'10. ПП1. Дороги.2.Мер.'!F9</f>
        <v>610</v>
      </c>
      <c r="H10" s="44">
        <v>36475719.57</v>
      </c>
      <c r="I10" s="44">
        <v>20871041.41</v>
      </c>
      <c r="J10" s="44">
        <v>13896734.17</v>
      </c>
      <c r="K10" s="44">
        <f>12253343.84+0.01</f>
        <v>12253343.85</v>
      </c>
      <c r="L10" s="44">
        <f>'10. ПП1. Дороги.2.Мер.'!G9</f>
        <v>171225043</v>
      </c>
    </row>
    <row r="11" spans="1:12">
      <c r="A11" s="412" t="s">
        <v>25</v>
      </c>
      <c r="B11" s="65" t="e">
        <f>'10. ПП1. Дороги.2.Мер.'!#REF!</f>
        <v>#REF!</v>
      </c>
      <c r="C11" s="26" t="s">
        <v>117</v>
      </c>
      <c r="D11" s="26" t="s">
        <v>117</v>
      </c>
      <c r="E11" s="26" t="s">
        <v>117</v>
      </c>
      <c r="F11" s="30" t="e">
        <f>'10. ПП1. Дороги.2.Мер.'!#REF!</f>
        <v>#REF!</v>
      </c>
      <c r="G11" s="26" t="s">
        <v>117</v>
      </c>
      <c r="H11" s="21">
        <v>0</v>
      </c>
      <c r="I11" s="21">
        <v>0</v>
      </c>
      <c r="J11" s="21">
        <v>5000000</v>
      </c>
      <c r="K11" s="21">
        <v>0</v>
      </c>
      <c r="L11" s="21" t="e">
        <f>L13</f>
        <v>#REF!</v>
      </c>
    </row>
    <row r="12" spans="1:12">
      <c r="A12" s="412"/>
      <c r="B12" s="42" t="s">
        <v>140</v>
      </c>
      <c r="C12" s="43"/>
      <c r="D12" s="45"/>
      <c r="E12" s="45"/>
      <c r="F12" s="45"/>
      <c r="G12" s="45"/>
      <c r="H12" s="44"/>
      <c r="I12" s="44"/>
      <c r="J12" s="44"/>
      <c r="K12" s="44"/>
      <c r="L12" s="44"/>
    </row>
    <row r="13" spans="1:12">
      <c r="A13" s="412"/>
      <c r="B13" s="42" t="s">
        <v>52</v>
      </c>
      <c r="C13" s="43" t="e">
        <f>'10. ПП1. Дороги.2.Мер.'!#REF!</f>
        <v>#REF!</v>
      </c>
      <c r="D13" s="43" t="e">
        <f>'10. ПП1. Дороги.2.Мер.'!#REF!</f>
        <v>#REF!</v>
      </c>
      <c r="E13" s="43" t="e">
        <f>'10. ПП1. Дороги.2.Мер.'!#REF!</f>
        <v>#REF!</v>
      </c>
      <c r="F13" s="43" t="e">
        <f>'10. ПП1. Дороги.2.Мер.'!#REF!</f>
        <v>#REF!</v>
      </c>
      <c r="G13" s="43" t="e">
        <f>'10. ПП1. Дороги.2.Мер.'!#REF!</f>
        <v>#REF!</v>
      </c>
      <c r="H13" s="44"/>
      <c r="I13" s="44"/>
      <c r="J13" s="44"/>
      <c r="K13" s="44"/>
      <c r="L13" s="44" t="e">
        <f>'10. ПП1. Дороги.2.Мер.'!#REF!</f>
        <v>#REF!</v>
      </c>
    </row>
    <row r="14" spans="1:12">
      <c r="A14" s="412" t="s">
        <v>26</v>
      </c>
      <c r="B14" s="65" t="e">
        <f>'10. ПП1. Дороги.2.Мер.'!#REF!</f>
        <v>#REF!</v>
      </c>
      <c r="C14" s="26" t="s">
        <v>117</v>
      </c>
      <c r="D14" s="26" t="s">
        <v>117</v>
      </c>
      <c r="E14" s="26" t="s">
        <v>117</v>
      </c>
      <c r="F14" s="30" t="e">
        <f>'10. ПП1. Дороги.2.Мер.'!#REF!</f>
        <v>#REF!</v>
      </c>
      <c r="G14" s="26" t="s">
        <v>117</v>
      </c>
      <c r="H14" s="537" t="s">
        <v>199</v>
      </c>
      <c r="I14" s="538"/>
      <c r="J14" s="538"/>
      <c r="K14" s="539"/>
      <c r="L14" s="21" t="e">
        <f>L16</f>
        <v>#REF!</v>
      </c>
    </row>
    <row r="15" spans="1:12">
      <c r="A15" s="412"/>
      <c r="B15" s="42" t="s">
        <v>140</v>
      </c>
      <c r="C15" s="43"/>
      <c r="D15" s="45"/>
      <c r="E15" s="45"/>
      <c r="F15" s="45"/>
      <c r="G15" s="45"/>
      <c r="H15" s="540"/>
      <c r="I15" s="541"/>
      <c r="J15" s="541"/>
      <c r="K15" s="542"/>
      <c r="L15" s="44"/>
    </row>
    <row r="16" spans="1:12">
      <c r="A16" s="412"/>
      <c r="B16" s="42" t="s">
        <v>52</v>
      </c>
      <c r="C16" s="43" t="e">
        <f>'10. ПП1. Дороги.2.Мер.'!#REF!</f>
        <v>#REF!</v>
      </c>
      <c r="D16" s="43" t="e">
        <f>'10. ПП1. Дороги.2.Мер.'!#REF!</f>
        <v>#REF!</v>
      </c>
      <c r="E16" s="43" t="e">
        <f>'10. ПП1. Дороги.2.Мер.'!#REF!</f>
        <v>#REF!</v>
      </c>
      <c r="F16" s="43" t="e">
        <f>'10. ПП1. Дороги.2.Мер.'!#REF!</f>
        <v>#REF!</v>
      </c>
      <c r="G16" s="43" t="e">
        <f>'10. ПП1. Дороги.2.Мер.'!#REF!</f>
        <v>#REF!</v>
      </c>
      <c r="H16" s="543"/>
      <c r="I16" s="544"/>
      <c r="J16" s="544"/>
      <c r="K16" s="545"/>
      <c r="L16" s="44" t="e">
        <f>'10. ПП1. Дороги.2.Мер.'!#REF!</f>
        <v>#REF!</v>
      </c>
    </row>
    <row r="17" spans="1:12">
      <c r="A17" s="412" t="s">
        <v>87</v>
      </c>
      <c r="B17" s="65" t="e">
        <f>'10. ПП1. Дороги.2.Мер.'!#REF!</f>
        <v>#REF!</v>
      </c>
      <c r="C17" s="26" t="s">
        <v>117</v>
      </c>
      <c r="D17" s="26" t="s">
        <v>117</v>
      </c>
      <c r="E17" s="26" t="s">
        <v>117</v>
      </c>
      <c r="F17" s="30" t="e">
        <f>'10. ПП1. Дороги.2.Мер.'!#REF!</f>
        <v>#REF!</v>
      </c>
      <c r="G17" s="26" t="s">
        <v>117</v>
      </c>
      <c r="H17" s="537" t="s">
        <v>199</v>
      </c>
      <c r="I17" s="538"/>
      <c r="J17" s="538"/>
      <c r="K17" s="539"/>
      <c r="L17" s="21" t="e">
        <f>L19</f>
        <v>#REF!</v>
      </c>
    </row>
    <row r="18" spans="1:12">
      <c r="A18" s="412"/>
      <c r="B18" s="42" t="s">
        <v>140</v>
      </c>
      <c r="C18" s="43"/>
      <c r="D18" s="45"/>
      <c r="E18" s="45"/>
      <c r="F18" s="45"/>
      <c r="G18" s="45"/>
      <c r="H18" s="540"/>
      <c r="I18" s="541"/>
      <c r="J18" s="541"/>
      <c r="K18" s="542"/>
      <c r="L18" s="44"/>
    </row>
    <row r="19" spans="1:12">
      <c r="A19" s="412"/>
      <c r="B19" s="42" t="s">
        <v>52</v>
      </c>
      <c r="C19" s="43" t="e">
        <f>'10. ПП1. Дороги.2.Мер.'!#REF!</f>
        <v>#REF!</v>
      </c>
      <c r="D19" s="43" t="e">
        <f>'10. ПП1. Дороги.2.Мер.'!#REF!</f>
        <v>#REF!</v>
      </c>
      <c r="E19" s="43" t="e">
        <f>'10. ПП1. Дороги.2.Мер.'!#REF!</f>
        <v>#REF!</v>
      </c>
      <c r="F19" s="43" t="e">
        <f>'10. ПП1. Дороги.2.Мер.'!#REF!</f>
        <v>#REF!</v>
      </c>
      <c r="G19" s="43" t="e">
        <f>'10. ПП1. Дороги.2.Мер.'!#REF!</f>
        <v>#REF!</v>
      </c>
      <c r="H19" s="543"/>
      <c r="I19" s="544"/>
      <c r="J19" s="544"/>
      <c r="K19" s="545"/>
      <c r="L19" s="44" t="e">
        <f>'10. ПП1. Дороги.2.Мер.'!#REF!</f>
        <v>#REF!</v>
      </c>
    </row>
    <row r="20" spans="1:12">
      <c r="A20" s="412" t="s">
        <v>104</v>
      </c>
      <c r="B20" s="65" t="e">
        <f>'10. ПП1. Дороги.2.Мер.'!#REF!</f>
        <v>#REF!</v>
      </c>
      <c r="C20" s="26" t="s">
        <v>117</v>
      </c>
      <c r="D20" s="26" t="s">
        <v>117</v>
      </c>
      <c r="E20" s="26" t="s">
        <v>117</v>
      </c>
      <c r="F20" s="30" t="e">
        <f>'10. ПП1. Дороги.2.Мер.'!#REF!</f>
        <v>#REF!</v>
      </c>
      <c r="G20" s="26" t="s">
        <v>117</v>
      </c>
      <c r="H20" s="537" t="s">
        <v>199</v>
      </c>
      <c r="I20" s="538"/>
      <c r="J20" s="538"/>
      <c r="K20" s="539"/>
      <c r="L20" s="21" t="e">
        <f>L22</f>
        <v>#REF!</v>
      </c>
    </row>
    <row r="21" spans="1:12">
      <c r="A21" s="412"/>
      <c r="B21" s="42" t="s">
        <v>140</v>
      </c>
      <c r="C21" s="43"/>
      <c r="D21" s="45"/>
      <c r="E21" s="45"/>
      <c r="F21" s="45"/>
      <c r="G21" s="45"/>
      <c r="H21" s="540"/>
      <c r="I21" s="541"/>
      <c r="J21" s="541"/>
      <c r="K21" s="542"/>
      <c r="L21" s="44"/>
    </row>
    <row r="22" spans="1:12">
      <c r="A22" s="412"/>
      <c r="B22" s="42" t="s">
        <v>52</v>
      </c>
      <c r="C22" s="43" t="e">
        <f>'10. ПП1. Дороги.2.Мер.'!#REF!</f>
        <v>#REF!</v>
      </c>
      <c r="D22" s="43" t="e">
        <f>'10. ПП1. Дороги.2.Мер.'!#REF!</f>
        <v>#REF!</v>
      </c>
      <c r="E22" s="43" t="e">
        <f>'10. ПП1. Дороги.2.Мер.'!#REF!</f>
        <v>#REF!</v>
      </c>
      <c r="F22" s="43" t="e">
        <f>'10. ПП1. Дороги.2.Мер.'!#REF!</f>
        <v>#REF!</v>
      </c>
      <c r="G22" s="43" t="e">
        <f>'10. ПП1. Дороги.2.Мер.'!#REF!</f>
        <v>#REF!</v>
      </c>
      <c r="H22" s="543"/>
      <c r="I22" s="544"/>
      <c r="J22" s="544"/>
      <c r="K22" s="545"/>
      <c r="L22" s="44" t="e">
        <f>'10. ПП1. Дороги.2.Мер.'!#REF!</f>
        <v>#REF!</v>
      </c>
    </row>
    <row r="23" spans="1:12" ht="27.6">
      <c r="A23" s="32" t="s">
        <v>7</v>
      </c>
      <c r="B23" s="66" t="s">
        <v>69</v>
      </c>
      <c r="C23" s="40" t="s">
        <v>5</v>
      </c>
      <c r="D23" s="40" t="str">
        <f>C23</f>
        <v>Х</v>
      </c>
      <c r="E23" s="40" t="str">
        <f>D23</f>
        <v>Х</v>
      </c>
      <c r="F23" s="40">
        <v>1220000000</v>
      </c>
      <c r="G23" s="40" t="s">
        <v>117</v>
      </c>
      <c r="H23" s="20"/>
      <c r="I23" s="20"/>
      <c r="J23" s="20"/>
      <c r="K23" s="20"/>
      <c r="L23" s="20">
        <f>'13. ПП2. БДД.2.Мер.'!G14</f>
        <v>1736048</v>
      </c>
    </row>
    <row r="24" spans="1:12" ht="41.4">
      <c r="A24" s="412" t="s">
        <v>27</v>
      </c>
      <c r="B24" s="65" t="str">
        <f>'13. ПП2. 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26" t="s">
        <v>117</v>
      </c>
      <c r="D24" s="26" t="s">
        <v>117</v>
      </c>
      <c r="E24" s="26" t="s">
        <v>117</v>
      </c>
      <c r="F24" s="30" t="str">
        <f>'13. ПП2. БДД.2.Мер.'!C8</f>
        <v>1220000010</v>
      </c>
      <c r="G24" s="26" t="s">
        <v>117</v>
      </c>
      <c r="H24" s="21">
        <v>40000</v>
      </c>
      <c r="I24" s="21">
        <v>50000</v>
      </c>
      <c r="J24" s="21">
        <v>55000</v>
      </c>
      <c r="K24" s="21">
        <v>55000</v>
      </c>
      <c r="L24" s="21">
        <f>L26</f>
        <v>200000</v>
      </c>
    </row>
    <row r="25" spans="1:12">
      <c r="A25" s="412"/>
      <c r="B25" s="42" t="s">
        <v>140</v>
      </c>
      <c r="C25" s="43"/>
      <c r="D25" s="45"/>
      <c r="E25" s="45"/>
      <c r="F25" s="45"/>
      <c r="G25" s="45"/>
      <c r="H25" s="44"/>
      <c r="I25" s="44"/>
      <c r="J25" s="44"/>
      <c r="K25" s="44"/>
      <c r="L25" s="44"/>
    </row>
    <row r="26" spans="1:12">
      <c r="A26" s="412"/>
      <c r="B26" s="42" t="s">
        <v>52</v>
      </c>
      <c r="C26" s="43" t="str">
        <f>'13. ПП2. БДД.2.Мер.'!D8</f>
        <v>009</v>
      </c>
      <c r="D26" s="43" t="str">
        <f>'13. ПП2. БДД.2.Мер.'!E8</f>
        <v>0503</v>
      </c>
      <c r="E26" s="43" t="e">
        <f>'13. ПП2. БДД.2.Мер.'!#REF!</f>
        <v>#REF!</v>
      </c>
      <c r="F26" s="43" t="str">
        <f>'13. ПП2. БДД.2.Мер.'!C8</f>
        <v>1220000010</v>
      </c>
      <c r="G26" s="43" t="str">
        <f>'13. ПП2. БДД.2.Мер.'!F8</f>
        <v>240</v>
      </c>
      <c r="H26" s="44">
        <v>40000</v>
      </c>
      <c r="I26" s="44">
        <v>50000</v>
      </c>
      <c r="J26" s="44">
        <v>55000</v>
      </c>
      <c r="K26" s="44">
        <v>55000</v>
      </c>
      <c r="L26" s="44">
        <f>'13. ПП2. БДД.2.Мер.'!G8</f>
        <v>200000</v>
      </c>
    </row>
    <row r="27" spans="1:12" ht="27.6">
      <c r="A27" s="412" t="s">
        <v>28</v>
      </c>
      <c r="B27" s="65" t="str">
        <f>'13. ПП2. БДД.2.Мер.'!A11</f>
        <v>Проведение конкурсов по тематике "Безопасность дорожного движения в ЗАТО Железногорск"</v>
      </c>
      <c r="C27" s="26" t="s">
        <v>117</v>
      </c>
      <c r="D27" s="26" t="s">
        <v>117</v>
      </c>
      <c r="E27" s="26" t="s">
        <v>117</v>
      </c>
      <c r="F27" s="30" t="str">
        <f>'13. ПП2. БДД.2.Мер.'!C11</f>
        <v>1220000020</v>
      </c>
      <c r="G27" s="26" t="s">
        <v>117</v>
      </c>
      <c r="H27" s="21">
        <v>0</v>
      </c>
      <c r="I27" s="21">
        <v>0</v>
      </c>
      <c r="J27" s="21">
        <v>80000</v>
      </c>
      <c r="K27" s="21">
        <v>0</v>
      </c>
      <c r="L27" s="21">
        <f>L29</f>
        <v>80000</v>
      </c>
    </row>
    <row r="28" spans="1:12">
      <c r="A28" s="412"/>
      <c r="B28" s="42" t="s">
        <v>140</v>
      </c>
      <c r="C28" s="43"/>
      <c r="D28" s="45"/>
      <c r="E28" s="45"/>
      <c r="F28" s="45"/>
      <c r="G28" s="45"/>
      <c r="H28" s="44"/>
      <c r="I28" s="44"/>
      <c r="J28" s="44"/>
      <c r="K28" s="44"/>
      <c r="L28" s="44"/>
    </row>
    <row r="29" spans="1:12">
      <c r="A29" s="412"/>
      <c r="B29" s="42" t="s">
        <v>52</v>
      </c>
      <c r="C29" s="43" t="str">
        <f>'13. ПП2. БДД.2.Мер.'!D11</f>
        <v>009</v>
      </c>
      <c r="D29" s="43" t="str">
        <f>'13. ПП2. БДД.2.Мер.'!E11</f>
        <v>0113</v>
      </c>
      <c r="E29" s="43" t="e">
        <f>'13. ПП2. БДД.2.Мер.'!#REF!</f>
        <v>#REF!</v>
      </c>
      <c r="F29" s="43" t="str">
        <f>'13. ПП2. БДД.2.Мер.'!C11</f>
        <v>1220000020</v>
      </c>
      <c r="G29" s="43" t="str">
        <f>'13. ПП2. БДД.2.Мер.'!F11</f>
        <v>240</v>
      </c>
      <c r="H29" s="44">
        <v>0</v>
      </c>
      <c r="I29" s="44">
        <v>0</v>
      </c>
      <c r="J29" s="44">
        <v>80000</v>
      </c>
      <c r="K29" s="44">
        <v>0</v>
      </c>
      <c r="L29" s="44">
        <f>'13. ПП2. БДД.2.Мер.'!G11</f>
        <v>80000</v>
      </c>
    </row>
    <row r="30" spans="1:12" ht="27.6">
      <c r="A30" s="412" t="s">
        <v>29</v>
      </c>
      <c r="B30" s="65" t="str">
        <f>'13. ПП2. БДД.2.Мер.'!A12</f>
        <v>Организация социальной рекламы и печатной продукции по безопасности дорожного движения</v>
      </c>
      <c r="C30" s="26" t="s">
        <v>117</v>
      </c>
      <c r="D30" s="26" t="s">
        <v>117</v>
      </c>
      <c r="E30" s="26" t="s">
        <v>117</v>
      </c>
      <c r="F30" s="30" t="str">
        <f>'13. ПП2. БДД.2.Мер.'!C12</f>
        <v>1220000030</v>
      </c>
      <c r="G30" s="26" t="s">
        <v>117</v>
      </c>
      <c r="H30" s="21">
        <v>0</v>
      </c>
      <c r="I30" s="21">
        <v>90000</v>
      </c>
      <c r="J30" s="21">
        <v>0</v>
      </c>
      <c r="K30" s="21">
        <v>0</v>
      </c>
      <c r="L30" s="21">
        <f>L32</f>
        <v>90000</v>
      </c>
    </row>
    <row r="31" spans="1:12">
      <c r="A31" s="412"/>
      <c r="B31" s="42" t="s">
        <v>140</v>
      </c>
      <c r="C31" s="43"/>
      <c r="D31" s="45"/>
      <c r="E31" s="45"/>
      <c r="F31" s="45"/>
      <c r="G31" s="45"/>
      <c r="H31" s="44"/>
      <c r="I31" s="44"/>
      <c r="J31" s="44"/>
      <c r="K31" s="44"/>
      <c r="L31" s="44"/>
    </row>
    <row r="32" spans="1:12">
      <c r="A32" s="412"/>
      <c r="B32" s="42" t="s">
        <v>52</v>
      </c>
      <c r="C32" s="43" t="str">
        <f>'13. ПП2. БДД.2.Мер.'!D12</f>
        <v>009</v>
      </c>
      <c r="D32" s="43" t="str">
        <f>'13. ПП2. БДД.2.Мер.'!E12</f>
        <v>0113</v>
      </c>
      <c r="E32" s="43" t="e">
        <f>'13. ПП2. БДД.2.Мер.'!#REF!</f>
        <v>#REF!</v>
      </c>
      <c r="F32" s="43" t="str">
        <f>'13. ПП2. БДД.2.Мер.'!C12</f>
        <v>1220000030</v>
      </c>
      <c r="G32" s="43" t="str">
        <f>'13. ПП2. БДД.2.Мер.'!F12</f>
        <v>240</v>
      </c>
      <c r="H32" s="44">
        <v>0</v>
      </c>
      <c r="I32" s="44">
        <v>90000</v>
      </c>
      <c r="J32" s="44">
        <v>0</v>
      </c>
      <c r="K32" s="44">
        <v>0</v>
      </c>
      <c r="L32" s="44">
        <f>'13. ПП2. БДД.2.Мер.'!G12</f>
        <v>90000</v>
      </c>
    </row>
    <row r="33" spans="1:12" ht="73.5" customHeight="1">
      <c r="A33" s="53" t="s">
        <v>8</v>
      </c>
      <c r="B33" s="66" t="s">
        <v>81</v>
      </c>
      <c r="C33" s="40" t="s">
        <v>5</v>
      </c>
      <c r="D33" s="40" t="str">
        <f>C33</f>
        <v>Х</v>
      </c>
      <c r="E33" s="40" t="str">
        <f>D33</f>
        <v>Х</v>
      </c>
      <c r="F33" s="40">
        <v>1230000000</v>
      </c>
      <c r="G33" s="40" t="s">
        <v>117</v>
      </c>
      <c r="H33" s="20"/>
      <c r="I33" s="20"/>
      <c r="J33" s="20"/>
      <c r="K33" s="20"/>
      <c r="L33" s="20">
        <f>'16. ПП3. Трансп.2.Мер.'!G10</f>
        <v>144703100</v>
      </c>
    </row>
    <row r="34" spans="1:12">
      <c r="A34" s="412" t="s">
        <v>30</v>
      </c>
      <c r="B34" s="65" t="e">
        <f>'16. ПП3. Трансп.2.Мер.'!#REF!</f>
        <v>#REF!</v>
      </c>
      <c r="C34" s="26" t="s">
        <v>117</v>
      </c>
      <c r="D34" s="26" t="s">
        <v>117</v>
      </c>
      <c r="E34" s="26" t="s">
        <v>117</v>
      </c>
      <c r="F34" s="30" t="e">
        <f>F36</f>
        <v>#REF!</v>
      </c>
      <c r="G34" s="26" t="s">
        <v>117</v>
      </c>
      <c r="H34" s="21">
        <v>23623382.75</v>
      </c>
      <c r="I34" s="21">
        <v>14477001.65</v>
      </c>
      <c r="J34" s="21">
        <v>18982416.309999999</v>
      </c>
      <c r="K34" s="21">
        <v>23476199.289999999</v>
      </c>
      <c r="L34" s="21" t="e">
        <f>L36</f>
        <v>#REF!</v>
      </c>
    </row>
    <row r="35" spans="1:12" s="46" customFormat="1" ht="12.75" customHeight="1">
      <c r="A35" s="412"/>
      <c r="B35" s="42" t="s">
        <v>140</v>
      </c>
      <c r="C35" s="43"/>
      <c r="D35" s="45"/>
      <c r="E35" s="45"/>
      <c r="F35" s="45"/>
      <c r="G35" s="45"/>
      <c r="H35" s="44"/>
      <c r="I35" s="44"/>
      <c r="J35" s="44"/>
      <c r="K35" s="44"/>
      <c r="L35" s="44"/>
    </row>
    <row r="36" spans="1:12" s="46" customFormat="1" ht="12.75" customHeight="1">
      <c r="A36" s="412"/>
      <c r="B36" s="42" t="s">
        <v>52</v>
      </c>
      <c r="C36" s="44" t="e">
        <f>'16. ПП3. Трансп.2.Мер.'!#REF!</f>
        <v>#REF!</v>
      </c>
      <c r="D36" s="44" t="e">
        <f>'16. ПП3. Трансп.2.Мер.'!#REF!</f>
        <v>#REF!</v>
      </c>
      <c r="E36" s="44" t="e">
        <f>'16. ПП3. Трансп.2.Мер.'!#REF!</f>
        <v>#REF!</v>
      </c>
      <c r="F36" s="30" t="e">
        <f>'16. ПП3. Трансп.2.Мер.'!#REF!</f>
        <v>#REF!</v>
      </c>
      <c r="G36" s="44" t="e">
        <f>'16. ПП3. Трансп.2.Мер.'!#REF!</f>
        <v>#REF!</v>
      </c>
      <c r="H36" s="44">
        <v>23623382.75</v>
      </c>
      <c r="I36" s="44">
        <v>14477001.65</v>
      </c>
      <c r="J36" s="44">
        <v>18982416.309999999</v>
      </c>
      <c r="K36" s="44">
        <v>23476199.289999999</v>
      </c>
      <c r="L36" s="44" t="e">
        <f>'16. ПП3. Трансп.2.Мер.'!#REF!</f>
        <v>#REF!</v>
      </c>
    </row>
    <row r="37" spans="1:12">
      <c r="A37" s="412" t="s">
        <v>118</v>
      </c>
      <c r="B37" s="65" t="str">
        <f>'16. ПП3. Трансп.2.Мер.'!A8</f>
        <v>Приобретение автобусов для муниципальных нужд</v>
      </c>
      <c r="C37" s="26" t="s">
        <v>117</v>
      </c>
      <c r="D37" s="26" t="s">
        <v>117</v>
      </c>
      <c r="E37" s="26" t="s">
        <v>117</v>
      </c>
      <c r="F37" s="30" t="str">
        <f>'16. ПП3. Трансп.2.Мер.'!C8</f>
        <v>1230000020</v>
      </c>
      <c r="G37" s="26"/>
      <c r="H37" s="21">
        <v>0</v>
      </c>
      <c r="I37" s="21">
        <v>0</v>
      </c>
      <c r="J37" s="21">
        <v>35000000</v>
      </c>
      <c r="K37" s="21">
        <v>0</v>
      </c>
      <c r="L37" s="21">
        <f>L39</f>
        <v>30000000</v>
      </c>
    </row>
    <row r="38" spans="1:12" s="46" customFormat="1" ht="12.75" customHeight="1">
      <c r="A38" s="412"/>
      <c r="B38" s="42" t="s">
        <v>140</v>
      </c>
      <c r="C38" s="43"/>
      <c r="D38" s="45"/>
      <c r="E38" s="45"/>
      <c r="F38" s="45"/>
      <c r="G38" s="45"/>
      <c r="H38" s="44"/>
      <c r="I38" s="44"/>
      <c r="J38" s="44"/>
      <c r="K38" s="44"/>
      <c r="L38" s="44"/>
    </row>
    <row r="39" spans="1:12" s="46" customFormat="1" ht="12.75" customHeight="1">
      <c r="A39" s="412"/>
      <c r="B39" s="42" t="s">
        <v>52</v>
      </c>
      <c r="C39" s="44" t="str">
        <f>'16. ПП3. Трансп.2.Мер.'!D8</f>
        <v>009</v>
      </c>
      <c r="D39" s="44" t="str">
        <f>'16. ПП3. Трансп.2.Мер.'!E8</f>
        <v>0408</v>
      </c>
      <c r="E39" s="44" t="e">
        <f>'16. ПП3. Трансп.2.Мер.'!#REF!</f>
        <v>#REF!</v>
      </c>
      <c r="F39" s="30" t="str">
        <f>'16. ПП3. Трансп.2.Мер.'!C8</f>
        <v>1230000020</v>
      </c>
      <c r="G39" s="49" t="str">
        <f>'16. ПП3. Трансп.2.Мер.'!F8</f>
        <v>240</v>
      </c>
      <c r="H39" s="44">
        <v>0</v>
      </c>
      <c r="I39" s="44">
        <v>0</v>
      </c>
      <c r="J39" s="44">
        <v>35000000</v>
      </c>
      <c r="K39" s="44">
        <v>0</v>
      </c>
      <c r="L39" s="44">
        <f>'16. ПП3. Трансп.2.Мер.'!G8</f>
        <v>30000000</v>
      </c>
    </row>
    <row r="40" spans="1:12" ht="44.25" customHeight="1">
      <c r="A40" s="53" t="s">
        <v>60</v>
      </c>
      <c r="B40" s="66" t="s">
        <v>91</v>
      </c>
      <c r="C40" s="40" t="s">
        <v>5</v>
      </c>
      <c r="D40" s="40" t="str">
        <f>C40</f>
        <v>Х</v>
      </c>
      <c r="E40" s="40" t="str">
        <f>D40</f>
        <v>Х</v>
      </c>
      <c r="F40" s="40">
        <v>1240000000</v>
      </c>
      <c r="G40" s="40" t="s">
        <v>117</v>
      </c>
      <c r="H40" s="20"/>
      <c r="I40" s="20"/>
      <c r="J40" s="20"/>
      <c r="K40" s="20"/>
      <c r="L40" s="20">
        <f>'19. ПП4. Благ.2.Мер.'!G18</f>
        <v>99557623</v>
      </c>
    </row>
    <row r="41" spans="1:12" ht="15" customHeight="1">
      <c r="A41" s="412" t="s">
        <v>61</v>
      </c>
      <c r="B41" s="65" t="s">
        <v>102</v>
      </c>
      <c r="C41" s="26" t="s">
        <v>117</v>
      </c>
      <c r="D41" s="26" t="s">
        <v>117</v>
      </c>
      <c r="E41" s="26" t="s">
        <v>117</v>
      </c>
      <c r="F41" s="30" t="str">
        <f>F43</f>
        <v>1240000010</v>
      </c>
      <c r="G41" s="26" t="s">
        <v>117</v>
      </c>
      <c r="H41" s="21">
        <f>H43+H44</f>
        <v>11833563</v>
      </c>
      <c r="I41" s="21">
        <f t="shared" ref="I41:K41" si="0">I43+I44</f>
        <v>9821595</v>
      </c>
      <c r="J41" s="21">
        <f t="shared" si="0"/>
        <v>11000121</v>
      </c>
      <c r="K41" s="21">
        <f t="shared" si="0"/>
        <v>11719106</v>
      </c>
      <c r="L41" s="21">
        <f>L43+L44</f>
        <v>51359866</v>
      </c>
    </row>
    <row r="42" spans="1:12" s="46" customFormat="1" ht="12.75" customHeight="1">
      <c r="A42" s="412"/>
      <c r="B42" s="42" t="s">
        <v>140</v>
      </c>
      <c r="C42" s="43"/>
      <c r="D42" s="45"/>
      <c r="E42" s="45"/>
      <c r="F42" s="45"/>
      <c r="G42" s="45"/>
      <c r="H42" s="44"/>
      <c r="I42" s="44"/>
      <c r="J42" s="44"/>
      <c r="K42" s="44"/>
      <c r="L42" s="44"/>
    </row>
    <row r="43" spans="1:12" s="46" customFormat="1" ht="12.75" customHeight="1">
      <c r="A43" s="412"/>
      <c r="B43" s="42" t="s">
        <v>52</v>
      </c>
      <c r="C43" s="43" t="str">
        <f>'19. ПП4. Благ.2.Мер.'!D8</f>
        <v>009</v>
      </c>
      <c r="D43" s="43" t="str">
        <f>'19. ПП4. Благ.2.Мер.'!E8</f>
        <v>0503</v>
      </c>
      <c r="E43" s="43" t="e">
        <f>'19. ПП4. Благ.2.Мер.'!#REF!</f>
        <v>#REF!</v>
      </c>
      <c r="F43" s="43" t="str">
        <f>'19. ПП4. Благ.2.Мер.'!C8</f>
        <v>1240000010</v>
      </c>
      <c r="G43" s="43" t="str">
        <f>'19. ПП4. Благ.2.Мер.'!F8</f>
        <v>240</v>
      </c>
      <c r="H43" s="44">
        <v>5151542</v>
      </c>
      <c r="I43" s="44">
        <v>2821595</v>
      </c>
      <c r="J43" s="44">
        <v>2719297</v>
      </c>
      <c r="K43" s="44">
        <v>5037085</v>
      </c>
      <c r="L43" s="44">
        <f>'19. ПП4. Благ.2.Мер.'!G8</f>
        <v>20715000</v>
      </c>
    </row>
    <row r="44" spans="1:12" s="46" customFormat="1" ht="12.75" customHeight="1">
      <c r="A44" s="412"/>
      <c r="B44" s="42" t="s">
        <v>52</v>
      </c>
      <c r="C44" s="43" t="str">
        <f>'19. ПП4. Благ.2.Мер.'!D9</f>
        <v>009</v>
      </c>
      <c r="D44" s="43" t="str">
        <f>'19. ПП4. Благ.2.Мер.'!E9</f>
        <v>0503</v>
      </c>
      <c r="E44" s="43" t="e">
        <f>'19. ПП4. Благ.2.Мер.'!#REF!</f>
        <v>#REF!</v>
      </c>
      <c r="F44" s="43" t="str">
        <f>'19. ПП4. Благ.2.Мер.'!C9</f>
        <v>1240000010</v>
      </c>
      <c r="G44" s="43" t="str">
        <f>'19. ПП4. Благ.2.Мер.'!F9</f>
        <v>810</v>
      </c>
      <c r="H44" s="44">
        <v>6682021</v>
      </c>
      <c r="I44" s="44">
        <v>7000000</v>
      </c>
      <c r="J44" s="44">
        <v>8280824</v>
      </c>
      <c r="K44" s="44">
        <v>6682021</v>
      </c>
      <c r="L44" s="44">
        <f>'19. ПП4. Благ.2.Мер.'!G9</f>
        <v>30644866</v>
      </c>
    </row>
    <row r="45" spans="1:12">
      <c r="A45" s="412" t="s">
        <v>62</v>
      </c>
      <c r="B45" s="65" t="s">
        <v>55</v>
      </c>
      <c r="C45" s="26" t="s">
        <v>117</v>
      </c>
      <c r="D45" s="26" t="s">
        <v>117</v>
      </c>
      <c r="E45" s="26" t="s">
        <v>117</v>
      </c>
      <c r="F45" s="30" t="str">
        <f>F47</f>
        <v>1240000020</v>
      </c>
      <c r="G45" s="26" t="s">
        <v>117</v>
      </c>
      <c r="H45" s="21">
        <f>H47+H48</f>
        <v>2374334</v>
      </c>
      <c r="I45" s="21">
        <f t="shared" ref="I45:K45" si="1">I47+I48</f>
        <v>3517084</v>
      </c>
      <c r="J45" s="21">
        <f t="shared" si="1"/>
        <v>5187636</v>
      </c>
      <c r="K45" s="21">
        <f t="shared" si="1"/>
        <v>-9696943</v>
      </c>
      <c r="L45" s="21">
        <f>L47+L48</f>
        <v>1508182</v>
      </c>
    </row>
    <row r="46" spans="1:12" s="46" customFormat="1" ht="12.75" customHeight="1">
      <c r="A46" s="412"/>
      <c r="B46" s="42" t="s">
        <v>140</v>
      </c>
      <c r="C46" s="43"/>
      <c r="D46" s="45"/>
      <c r="E46" s="45"/>
      <c r="F46" s="45"/>
      <c r="G46" s="45"/>
      <c r="H46" s="44"/>
      <c r="I46" s="44"/>
      <c r="J46" s="44"/>
      <c r="K46" s="44"/>
      <c r="L46" s="44"/>
    </row>
    <row r="47" spans="1:12" s="46" customFormat="1" ht="12.75" customHeight="1">
      <c r="A47" s="412"/>
      <c r="B47" s="42" t="s">
        <v>52</v>
      </c>
      <c r="C47" s="44" t="str">
        <f>'19. ПП4. Благ.2.Мер.'!D10</f>
        <v>009</v>
      </c>
      <c r="D47" s="44" t="str">
        <f>'19. ПП4. Благ.2.Мер.'!E10</f>
        <v>0503</v>
      </c>
      <c r="E47" s="44" t="e">
        <f>'19. ПП4. Благ.2.Мер.'!#REF!</f>
        <v>#REF!</v>
      </c>
      <c r="F47" s="43" t="str">
        <f>'19. ПП4. Благ.2.Мер.'!C10</f>
        <v>1240000020</v>
      </c>
      <c r="G47" s="44" t="str">
        <f>'19. ПП4. Благ.2.Мер.'!F10</f>
        <v>240</v>
      </c>
      <c r="H47" s="44">
        <v>46500</v>
      </c>
      <c r="I47" s="44">
        <v>46500</v>
      </c>
      <c r="J47" s="44">
        <v>318679</v>
      </c>
      <c r="K47" s="44">
        <v>46500</v>
      </c>
      <c r="L47" s="44">
        <f>'19. ПП4. Благ.2.Мер.'!G10</f>
        <v>584250</v>
      </c>
    </row>
    <row r="48" spans="1:12" s="46" customFormat="1" ht="12.75" customHeight="1">
      <c r="A48" s="412"/>
      <c r="B48" s="42" t="s">
        <v>52</v>
      </c>
      <c r="C48" s="44" t="str">
        <f>'19. ПП4. Благ.2.Мер.'!D11</f>
        <v>009</v>
      </c>
      <c r="D48" s="44" t="str">
        <f>'19. ПП4. Благ.2.Мер.'!E11</f>
        <v>0503</v>
      </c>
      <c r="E48" s="44" t="e">
        <f>'19. ПП4. Благ.2.Мер.'!#REF!</f>
        <v>#REF!</v>
      </c>
      <c r="F48" s="43" t="str">
        <f>'19. ПП4. Благ.2.Мер.'!C11</f>
        <v>1240000020</v>
      </c>
      <c r="G48" s="44" t="str">
        <f>'19. ПП4. Благ.2.Мер.'!F11</f>
        <v>810</v>
      </c>
      <c r="H48" s="44">
        <v>2327834</v>
      </c>
      <c r="I48" s="44">
        <v>3470584</v>
      </c>
      <c r="J48" s="44">
        <v>4868957</v>
      </c>
      <c r="K48" s="44">
        <f>L48-H48-I48-J48</f>
        <v>-9743443</v>
      </c>
      <c r="L48" s="44">
        <f>'19. ПП4. Благ.2.Мер.'!G11</f>
        <v>923932</v>
      </c>
    </row>
    <row r="49" spans="1:13">
      <c r="A49" s="412" t="s">
        <v>103</v>
      </c>
      <c r="B49" s="65" t="str">
        <f>'19. ПП4. Благ.2.Мер.'!A12</f>
        <v>Благоустройство мест массового отдыха населения</v>
      </c>
      <c r="C49" s="26" t="s">
        <v>117</v>
      </c>
      <c r="D49" s="26" t="s">
        <v>117</v>
      </c>
      <c r="E49" s="26" t="s">
        <v>117</v>
      </c>
      <c r="F49" s="30" t="str">
        <f>F51</f>
        <v>1240000030</v>
      </c>
      <c r="G49" s="26" t="s">
        <v>117</v>
      </c>
      <c r="H49" s="21"/>
      <c r="I49" s="21"/>
      <c r="J49" s="21"/>
      <c r="K49" s="21"/>
      <c r="L49" s="21">
        <f>L51</f>
        <v>325995</v>
      </c>
    </row>
    <row r="50" spans="1:13" s="46" customFormat="1" ht="12.75" customHeight="1">
      <c r="A50" s="412"/>
      <c r="B50" s="42" t="s">
        <v>140</v>
      </c>
      <c r="C50" s="43"/>
      <c r="D50" s="45"/>
      <c r="E50" s="45"/>
      <c r="F50" s="45"/>
      <c r="G50" s="45"/>
      <c r="H50" s="44"/>
      <c r="I50" s="44"/>
      <c r="J50" s="44"/>
      <c r="K50" s="44"/>
      <c r="L50" s="44"/>
    </row>
    <row r="51" spans="1:13" s="46" customFormat="1" ht="12.75" customHeight="1">
      <c r="A51" s="412"/>
      <c r="B51" s="42" t="s">
        <v>52</v>
      </c>
      <c r="C51" s="44" t="str">
        <f>'19. ПП4. Благ.2.Мер.'!D12</f>
        <v>009</v>
      </c>
      <c r="D51" s="44" t="str">
        <f>'19. ПП4. Благ.2.Мер.'!E12</f>
        <v>0503</v>
      </c>
      <c r="E51" s="44" t="e">
        <f>'19. ПП4. Благ.2.Мер.'!#REF!</f>
        <v>#REF!</v>
      </c>
      <c r="F51" s="30" t="str">
        <f>'19. ПП4. Благ.2.Мер.'!C12</f>
        <v>1240000030</v>
      </c>
      <c r="G51" s="44" t="str">
        <f>'19. ПП4. Благ.2.Мер.'!F12</f>
        <v>240</v>
      </c>
      <c r="H51" s="44">
        <v>0</v>
      </c>
      <c r="I51" s="44">
        <f>48000+99999.9</f>
        <v>147999.9</v>
      </c>
      <c r="J51" s="44">
        <v>90000.1</v>
      </c>
      <c r="K51" s="44">
        <f>L51-J51-I51</f>
        <v>87995</v>
      </c>
      <c r="L51" s="44">
        <f>'19. ПП4. Благ.2.Мер.'!G12</f>
        <v>325995</v>
      </c>
    </row>
    <row r="52" spans="1:13" ht="55.2">
      <c r="A52" s="412" t="s">
        <v>105</v>
      </c>
      <c r="B52" s="65" t="str">
        <f>'19. ПП4. Благ.2.Мер.'!A13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26" t="s">
        <v>117</v>
      </c>
      <c r="D52" s="26" t="s">
        <v>117</v>
      </c>
      <c r="E52" s="26" t="s">
        <v>117</v>
      </c>
      <c r="F52" s="30" t="str">
        <f>F54</f>
        <v>1240000060</v>
      </c>
      <c r="G52" s="26" t="s">
        <v>117</v>
      </c>
      <c r="H52" s="21">
        <v>0</v>
      </c>
      <c r="I52" s="21">
        <v>0</v>
      </c>
      <c r="J52" s="21">
        <v>100000</v>
      </c>
      <c r="K52" s="21">
        <v>0</v>
      </c>
      <c r="L52" s="21">
        <f>L54</f>
        <v>100000</v>
      </c>
    </row>
    <row r="53" spans="1:13" s="46" customFormat="1" ht="12.75" customHeight="1">
      <c r="A53" s="412"/>
      <c r="B53" s="42" t="s">
        <v>140</v>
      </c>
      <c r="C53" s="43"/>
      <c r="D53" s="45"/>
      <c r="E53" s="45"/>
      <c r="F53" s="45"/>
      <c r="G53" s="45"/>
      <c r="H53" s="44"/>
      <c r="I53" s="44"/>
      <c r="J53" s="44"/>
      <c r="K53" s="44"/>
      <c r="L53" s="44"/>
    </row>
    <row r="54" spans="1:13" s="46" customFormat="1" ht="12.75" customHeight="1">
      <c r="A54" s="412"/>
      <c r="B54" s="42" t="s">
        <v>52</v>
      </c>
      <c r="C54" s="44" t="str">
        <f>'19. ПП4. Благ.2.Мер.'!D13</f>
        <v>009</v>
      </c>
      <c r="D54" s="44" t="str">
        <f>'19. ПП4. Благ.2.Мер.'!E13</f>
        <v>0503</v>
      </c>
      <c r="E54" s="44" t="e">
        <f>'19. ПП4. Благ.2.Мер.'!#REF!</f>
        <v>#REF!</v>
      </c>
      <c r="F54" s="43" t="str">
        <f>'19. ПП4. Благ.2.Мер.'!C13</f>
        <v>1240000060</v>
      </c>
      <c r="G54" s="43" t="str">
        <f>'19. ПП4. Благ.2.Мер.'!F13</f>
        <v>240</v>
      </c>
      <c r="H54" s="44">
        <v>0</v>
      </c>
      <c r="I54" s="44">
        <v>0</v>
      </c>
      <c r="J54" s="44">
        <v>100000</v>
      </c>
      <c r="K54" s="44">
        <v>0</v>
      </c>
      <c r="L54" s="44">
        <f>'19. ПП4. Благ.2.Мер.'!G13</f>
        <v>100000</v>
      </c>
    </row>
    <row r="55" spans="1:13">
      <c r="A55" s="412" t="s">
        <v>107</v>
      </c>
      <c r="B55" s="65" t="s">
        <v>115</v>
      </c>
      <c r="C55" s="26" t="s">
        <v>117</v>
      </c>
      <c r="D55" s="26" t="s">
        <v>117</v>
      </c>
      <c r="E55" s="26" t="s">
        <v>117</v>
      </c>
      <c r="F55" s="30" t="str">
        <f>F57</f>
        <v>1240000070</v>
      </c>
      <c r="G55" s="26" t="s">
        <v>117</v>
      </c>
      <c r="H55" s="21">
        <f>H57</f>
        <v>5813235.8899999997</v>
      </c>
      <c r="I55" s="21">
        <f t="shared" ref="I55:K55" si="2">I57</f>
        <v>11069265.949999999</v>
      </c>
      <c r="J55" s="21">
        <f t="shared" si="2"/>
        <v>-19163017.129999999</v>
      </c>
      <c r="K55" s="21">
        <f t="shared" si="2"/>
        <v>5768385.29</v>
      </c>
      <c r="L55" s="21">
        <f>L57</f>
        <v>3487870</v>
      </c>
    </row>
    <row r="56" spans="1:13" s="46" customFormat="1" ht="12.75" customHeight="1">
      <c r="A56" s="412"/>
      <c r="B56" s="42" t="s">
        <v>140</v>
      </c>
      <c r="C56" s="43"/>
      <c r="D56" s="45"/>
      <c r="E56" s="45"/>
      <c r="F56" s="45"/>
      <c r="G56" s="45"/>
      <c r="H56" s="44"/>
      <c r="I56" s="44"/>
      <c r="J56" s="44"/>
      <c r="K56" s="44"/>
      <c r="L56" s="44"/>
    </row>
    <row r="57" spans="1:13" s="46" customFormat="1" ht="12.75" customHeight="1">
      <c r="A57" s="412"/>
      <c r="B57" s="42" t="s">
        <v>52</v>
      </c>
      <c r="C57" s="44" t="str">
        <f>'19. ПП4. Благ.2.Мер.'!D14</f>
        <v>009</v>
      </c>
      <c r="D57" s="44" t="str">
        <f>'19. ПП4. Благ.2.Мер.'!E14</f>
        <v>0503</v>
      </c>
      <c r="E57" s="44" t="e">
        <f>'19. ПП4. Благ.2.Мер.'!#REF!</f>
        <v>#REF!</v>
      </c>
      <c r="F57" s="30" t="str">
        <f>'19. ПП4. Благ.2.Мер.'!C14</f>
        <v>1240000070</v>
      </c>
      <c r="G57" s="43" t="str">
        <f>'19. ПП4. Благ.2.Мер.'!F14</f>
        <v>240</v>
      </c>
      <c r="H57" s="44">
        <v>5813235.8899999997</v>
      </c>
      <c r="I57" s="44">
        <v>11069265.949999999</v>
      </c>
      <c r="J57" s="44">
        <f>L57-H57-I57-K57</f>
        <v>-19163017.129999999</v>
      </c>
      <c r="K57" s="44">
        <v>5768385.29</v>
      </c>
      <c r="L57" s="44">
        <f>'19. ПП4. Благ.2.Мер.'!G14</f>
        <v>3487870</v>
      </c>
    </row>
    <row r="58" spans="1:13">
      <c r="B58" s="17"/>
      <c r="C58" s="27"/>
      <c r="D58" s="27"/>
      <c r="E58" s="27"/>
      <c r="F58" s="27"/>
      <c r="G58" s="27"/>
      <c r="H58" s="18"/>
      <c r="I58" s="18"/>
      <c r="J58" s="18"/>
      <c r="K58" s="18"/>
      <c r="L58" s="18"/>
    </row>
    <row r="59" spans="1:13">
      <c r="B59" s="17"/>
      <c r="C59" s="27"/>
      <c r="D59" s="27"/>
      <c r="E59" s="27"/>
      <c r="F59" s="27"/>
      <c r="G59" s="27"/>
      <c r="H59" s="18"/>
      <c r="I59" s="18"/>
      <c r="J59" s="18"/>
      <c r="K59" s="18"/>
      <c r="L59" s="18"/>
    </row>
    <row r="60" spans="1:13" s="8" customFormat="1">
      <c r="C60" s="25"/>
      <c r="D60" s="25"/>
      <c r="E60" s="25"/>
      <c r="F60" s="25"/>
      <c r="G60" s="25"/>
      <c r="H60" s="36"/>
      <c r="I60" s="36"/>
      <c r="J60" s="36"/>
      <c r="K60" s="36"/>
      <c r="L60" s="36"/>
      <c r="M60" s="7"/>
    </row>
    <row r="61" spans="1:13" s="8" customFormat="1" ht="15" customHeight="1">
      <c r="B61" s="67"/>
      <c r="C61" s="28"/>
      <c r="D61" s="28"/>
      <c r="E61" s="28"/>
      <c r="F61" s="28"/>
      <c r="G61" s="29"/>
      <c r="H61" s="41"/>
      <c r="I61" s="41"/>
      <c r="J61" s="41"/>
      <c r="K61" s="41"/>
      <c r="L61" s="41"/>
      <c r="M61" s="7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6">
    <tabColor rgb="FFC00000"/>
    <pageSetUpPr fitToPage="1"/>
  </sheetPr>
  <dimension ref="A1:M27"/>
  <sheetViews>
    <sheetView workbookViewId="0">
      <selection activeCell="H7" sqref="H7"/>
    </sheetView>
  </sheetViews>
  <sheetFormatPr defaultColWidth="28.44140625" defaultRowHeight="13.8"/>
  <cols>
    <col min="1" max="1" width="6.88671875" style="2" customWidth="1"/>
    <col min="2" max="2" width="38.44140625" style="2" customWidth="1"/>
    <col min="3" max="3" width="11.109375" style="2" bestFit="1" customWidth="1"/>
    <col min="4" max="4" width="9" style="2" bestFit="1" customWidth="1"/>
    <col min="5" max="5" width="8.44140625" style="2" bestFit="1" customWidth="1"/>
    <col min="6" max="7" width="7.33203125" style="2" bestFit="1" customWidth="1"/>
    <col min="8" max="8" width="8.44140625" style="2" bestFit="1" customWidth="1"/>
    <col min="9" max="9" width="7.33203125" style="2" bestFit="1" customWidth="1"/>
    <col min="10" max="12" width="8.44140625" style="2" bestFit="1" customWidth="1"/>
    <col min="13" max="13" width="20.33203125" style="2" customWidth="1"/>
    <col min="14" max="16384" width="28.44140625" style="2"/>
  </cols>
  <sheetData>
    <row r="1" spans="1:13" ht="62.25" customHeight="1">
      <c r="I1" s="383" t="s">
        <v>252</v>
      </c>
      <c r="J1" s="384"/>
      <c r="K1" s="384"/>
      <c r="L1" s="384"/>
      <c r="M1" s="384"/>
    </row>
    <row r="2" spans="1:13" ht="53.25" customHeight="1">
      <c r="A2" s="385" t="s">
        <v>245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</row>
    <row r="3" spans="1:13" ht="63" customHeight="1">
      <c r="A3" s="375" t="s">
        <v>9</v>
      </c>
      <c r="B3" s="375" t="s">
        <v>16</v>
      </c>
      <c r="C3" s="375" t="s">
        <v>10</v>
      </c>
      <c r="D3" s="375" t="s">
        <v>166</v>
      </c>
      <c r="E3" s="381" t="s">
        <v>165</v>
      </c>
      <c r="F3" s="388"/>
      <c r="G3" s="382"/>
      <c r="H3" s="381" t="s">
        <v>295</v>
      </c>
      <c r="I3" s="388"/>
      <c r="J3" s="382"/>
      <c r="K3" s="381" t="s">
        <v>33</v>
      </c>
      <c r="L3" s="382"/>
      <c r="M3" s="375" t="s">
        <v>164</v>
      </c>
    </row>
    <row r="4" spans="1:13" ht="42.75" customHeight="1">
      <c r="A4" s="387"/>
      <c r="B4" s="387"/>
      <c r="C4" s="387"/>
      <c r="D4" s="387"/>
      <c r="E4" s="51">
        <v>2016</v>
      </c>
      <c r="F4" s="380">
        <v>2017</v>
      </c>
      <c r="G4" s="380"/>
      <c r="H4" s="375" t="s">
        <v>244</v>
      </c>
      <c r="I4" s="381" t="s">
        <v>298</v>
      </c>
      <c r="J4" s="382"/>
      <c r="K4" s="375" t="s">
        <v>296</v>
      </c>
      <c r="L4" s="375" t="s">
        <v>297</v>
      </c>
      <c r="M4" s="387"/>
    </row>
    <row r="5" spans="1:13">
      <c r="A5" s="376"/>
      <c r="B5" s="376"/>
      <c r="C5" s="376"/>
      <c r="D5" s="376"/>
      <c r="E5" s="51" t="s">
        <v>133</v>
      </c>
      <c r="F5" s="51" t="s">
        <v>132</v>
      </c>
      <c r="G5" s="51" t="s">
        <v>133</v>
      </c>
      <c r="H5" s="376"/>
      <c r="I5" s="73" t="s">
        <v>132</v>
      </c>
      <c r="J5" s="73" t="s">
        <v>133</v>
      </c>
      <c r="K5" s="376"/>
      <c r="L5" s="376"/>
      <c r="M5" s="376"/>
    </row>
    <row r="6" spans="1:13" ht="75" customHeight="1">
      <c r="A6" s="52" t="str">
        <f>'03. Пр.1. Показатели'!A5</f>
        <v>1.</v>
      </c>
      <c r="B6" s="50" t="str">
        <f>'03. Пр.1. Показатели'!B5:J5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 ht="66" customHeight="1">
      <c r="A7" s="375"/>
      <c r="B7" s="377" t="s">
        <v>96</v>
      </c>
      <c r="C7" s="51" t="s">
        <v>12</v>
      </c>
      <c r="D7" s="51" t="str">
        <f>'03. Пр.1. Показатели'!D6</f>
        <v>Х</v>
      </c>
      <c r="E7" s="3" t="e">
        <f>'03. Пр.1. Показатели'!#REF!</f>
        <v>#REF!</v>
      </c>
      <c r="F7" s="3">
        <f>G7</f>
        <v>100</v>
      </c>
      <c r="G7" s="3">
        <f>'03. Пр.1. Показатели'!F6</f>
        <v>100</v>
      </c>
      <c r="H7" s="3">
        <f>'03. Пр.1. Показатели'!G6</f>
        <v>100</v>
      </c>
      <c r="I7" s="3">
        <f>'03. Пр.1. Показатели'!G6</f>
        <v>100</v>
      </c>
      <c r="J7" s="3">
        <f>I7</f>
        <v>100</v>
      </c>
      <c r="K7" s="3">
        <f>'03. Пр.1. Показатели'!H6</f>
        <v>100</v>
      </c>
      <c r="L7" s="3">
        <f>'03. Пр.1. Показатели'!I6</f>
        <v>100</v>
      </c>
      <c r="M7" s="70" t="s">
        <v>212</v>
      </c>
    </row>
    <row r="8" spans="1:13" ht="63.75" customHeight="1">
      <c r="A8" s="376"/>
      <c r="B8" s="377"/>
      <c r="C8" s="51" t="s">
        <v>64</v>
      </c>
      <c r="D8" s="70" t="str">
        <f>'03. Пр.1. Показатели'!D7</f>
        <v>Х</v>
      </c>
      <c r="E8" s="16" t="e">
        <f>'03. Пр.1. Показатели'!#REF!</f>
        <v>#REF!</v>
      </c>
      <c r="F8" s="16">
        <f>G8</f>
        <v>165.7997</v>
      </c>
      <c r="G8" s="16">
        <f>'03. Пр.1. Показатели'!F7</f>
        <v>165.7997</v>
      </c>
      <c r="H8" s="16">
        <f>'03. Пр.1. Показатели'!G7</f>
        <v>166.0232</v>
      </c>
      <c r="I8" s="16">
        <f>'03. Пр.1. Показатели'!G7</f>
        <v>166.0232</v>
      </c>
      <c r="J8" s="16">
        <f>I8</f>
        <v>166.0232</v>
      </c>
      <c r="K8" s="16">
        <f>'03. Пр.1. Показатели'!H7</f>
        <v>166.0232</v>
      </c>
      <c r="L8" s="16">
        <f>'03. Пр.1. Показатели'!I7</f>
        <v>166.0232</v>
      </c>
      <c r="M8" s="70" t="s">
        <v>212</v>
      </c>
    </row>
    <row r="9" spans="1:13" ht="71.25" customHeight="1">
      <c r="A9" s="68"/>
      <c r="B9" s="69" t="str">
        <f>'03. Пр.1. Показатели'!B8</f>
        <v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70" t="s">
        <v>64</v>
      </c>
      <c r="D9" s="70" t="str">
        <f>'03. Пр.1. Показатели'!D8</f>
        <v>Х</v>
      </c>
      <c r="E9" s="16" t="e">
        <f>'03. Пр.1. Показатели'!#REF!</f>
        <v>#REF!</v>
      </c>
      <c r="F9" s="16">
        <f>G9</f>
        <v>100</v>
      </c>
      <c r="G9" s="16">
        <f>'03. Пр.1. Показатели'!F8</f>
        <v>100</v>
      </c>
      <c r="H9" s="16">
        <f>'03. Пр.1. Показатели'!G8</f>
        <v>100</v>
      </c>
      <c r="I9" s="16">
        <f>'03. Пр.1. Показатели'!G8</f>
        <v>100</v>
      </c>
      <c r="J9" s="16">
        <f>I9</f>
        <v>100</v>
      </c>
      <c r="K9" s="16">
        <f>'03. Пр.1. Показатели'!H8</f>
        <v>100</v>
      </c>
      <c r="L9" s="16">
        <f>'03. Пр.1. Показатели'!I8</f>
        <v>100</v>
      </c>
      <c r="M9" s="70" t="s">
        <v>212</v>
      </c>
    </row>
    <row r="10" spans="1:13" ht="45.75" customHeight="1">
      <c r="A10" s="52" t="str">
        <f>'03. Пр.1. Показатели'!A9</f>
        <v>1.1.</v>
      </c>
      <c r="B10" s="50" t="str">
        <f>'03. Пр.1. Показатели'!B9:J9</f>
        <v>Задача 1: Осуществление дорожной деятельности в отношении автомобильных дорог местного значения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 ht="59.25" customHeight="1">
      <c r="A11" s="52" t="str">
        <f>'03. Пр.1. Показатели'!A10</f>
        <v>1.1.1.</v>
      </c>
      <c r="B11" s="50" t="str">
        <f>'03. Пр.1. Показатели'!B10:J10</f>
        <v>Подпрограмма 1: "Осуществление дорожной деятельности в отношении автомобильных дорог местного значения"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spans="1:13" ht="41.4">
      <c r="A12" s="52"/>
      <c r="B12" s="11" t="str">
        <f>'03. Пр.1. Показатели'!B11</f>
        <v>Отношение площади дорог на которых выполнен ямочный ремонт, к общей площади дорог</v>
      </c>
      <c r="C12" s="52" t="str">
        <f>'03. Пр.1. Показатели'!C11</f>
        <v>%</v>
      </c>
      <c r="D12" s="51">
        <f>'03. Пр.1. Показатели'!D11</f>
        <v>0.1</v>
      </c>
      <c r="E12" s="16">
        <f>'03. Пр.1. Показатели'!F11</f>
        <v>2.86</v>
      </c>
      <c r="F12" s="16">
        <f>G12</f>
        <v>2.86</v>
      </c>
      <c r="G12" s="16">
        <f>'03. Пр.1. Показатели'!G11</f>
        <v>2.86</v>
      </c>
      <c r="H12" s="16">
        <f>'03. Пр.1. Показатели'!H11</f>
        <v>2.12</v>
      </c>
      <c r="I12" s="16">
        <f>'03. Пр.1. Показатели'!H11</f>
        <v>2.12</v>
      </c>
      <c r="J12" s="16" t="s">
        <v>163</v>
      </c>
      <c r="K12" s="16">
        <f>'03. Пр.1. Показатели'!I11</f>
        <v>2.12</v>
      </c>
      <c r="L12" s="16">
        <f>'03. Пр.1. Показатели'!J11</f>
        <v>2.12</v>
      </c>
      <c r="M12" s="70" t="s">
        <v>212</v>
      </c>
    </row>
    <row r="13" spans="1:13" ht="55.2">
      <c r="A13" s="71"/>
      <c r="B13" s="11" t="str">
        <f>'03. Пр.1. Показатели'!B12</f>
        <v>Отношение количества автобусных  остановок, оборудованных павильонами ожидания, к общему количеству остановок</v>
      </c>
      <c r="C13" s="71" t="str">
        <f>'03. Пр.1. Показатели'!C12</f>
        <v>%</v>
      </c>
      <c r="D13" s="3">
        <f>'03. Пр.1. Показатели'!D12</f>
        <v>0.1</v>
      </c>
      <c r="E13" s="3">
        <f>'03. Пр.1. Показатели'!F12</f>
        <v>78.8</v>
      </c>
      <c r="F13" s="3">
        <f>G13</f>
        <v>79</v>
      </c>
      <c r="G13" s="3">
        <f>'03. Пр.1. Показатели'!G12</f>
        <v>79</v>
      </c>
      <c r="H13" s="3">
        <f>'03. Пр.1. Показатели'!H12</f>
        <v>78.977272727272734</v>
      </c>
      <c r="I13" s="3">
        <f>'03. Пр.1. Показатели'!H12</f>
        <v>78.977272727272734</v>
      </c>
      <c r="J13" s="3" t="s">
        <v>163</v>
      </c>
      <c r="K13" s="3">
        <f>'03. Пр.1. Показатели'!I12</f>
        <v>84.21052631578948</v>
      </c>
      <c r="L13" s="3">
        <f>'03. Пр.1. Показатели'!J12</f>
        <v>87.134502923976612</v>
      </c>
      <c r="M13" s="70" t="s">
        <v>212</v>
      </c>
    </row>
    <row r="14" spans="1:13" ht="41.4">
      <c r="A14" s="52" t="str">
        <f>'03. Пр.1. Показатели'!A13</f>
        <v>1.2.</v>
      </c>
      <c r="B14" s="50" t="str">
        <f>'03. Пр.1. Показатели'!B13:J13</f>
        <v>Задача 2: Повышение безопасности дорожного движения на дорогах общего пользования местного значения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pans="1:13" ht="55.2">
      <c r="A15" s="52" t="str">
        <f>'03. Пр.1. Показатели'!A14</f>
        <v>1.2.1.</v>
      </c>
      <c r="B15" s="50" t="str">
        <f>'03. Пр.1. Показатели'!B14:J14</f>
        <v>Подпрограмма 2: "Повышение безопасности дорожного движения на дорогах общего пользования местного значения"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3" ht="82.8">
      <c r="A16" s="52"/>
      <c r="B16" s="11" t="str">
        <f>'03. Пр.1. Показатели'!B15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52" t="str">
        <f>'03. Пр.1. Показатели'!C15</f>
        <v>%</v>
      </c>
      <c r="D16" s="51">
        <f>'03. Пр.1. Показатели'!D15</f>
        <v>0.15</v>
      </c>
      <c r="E16" s="3">
        <f>'03. Пр.1. Показатели'!F15</f>
        <v>89.473684210526315</v>
      </c>
      <c r="F16" s="3">
        <f>G16</f>
        <v>89.473684210526315</v>
      </c>
      <c r="G16" s="3">
        <f>'03. Пр.1. Показатели'!G15</f>
        <v>89.473684210526315</v>
      </c>
      <c r="H16" s="3">
        <f>'03. Пр.1. Показатели'!H15</f>
        <v>89.473684210526315</v>
      </c>
      <c r="I16" s="3">
        <f>'03. Пр.1. Показатели'!H15</f>
        <v>89.473684210526315</v>
      </c>
      <c r="J16" s="3" t="s">
        <v>163</v>
      </c>
      <c r="K16" s="3">
        <f>'03. Пр.1. Показатели'!I15</f>
        <v>100</v>
      </c>
      <c r="L16" s="3">
        <f>'03. Пр.1. Показатели'!J15</f>
        <v>100</v>
      </c>
      <c r="M16" s="70" t="s">
        <v>212</v>
      </c>
    </row>
    <row r="17" spans="1:13" ht="27.6">
      <c r="A17" s="71"/>
      <c r="B17" s="11" t="str">
        <f>'03. Пр.1. Показатели'!B16</f>
        <v>Количество совершенных ДТП с пострадавшими, не более</v>
      </c>
      <c r="C17" s="71" t="str">
        <f>'03. Пр.1. Показатели'!C16</f>
        <v>ед.</v>
      </c>
      <c r="D17" s="70">
        <f>'03. Пр.1. Показатели'!D16</f>
        <v>0.15</v>
      </c>
      <c r="E17" s="72">
        <f>'03. Пр.1. Показатели'!F16</f>
        <v>93</v>
      </c>
      <c r="F17" s="72">
        <f>G17</f>
        <v>66</v>
      </c>
      <c r="G17" s="72">
        <f>'03. Пр.1. Показатели'!G16</f>
        <v>66</v>
      </c>
      <c r="H17" s="72">
        <f>'03. Пр.1. Показатели'!H16</f>
        <v>66</v>
      </c>
      <c r="I17" s="72">
        <f>'03. Пр.1. Показатели'!H16</f>
        <v>66</v>
      </c>
      <c r="J17" s="72" t="s">
        <v>163</v>
      </c>
      <c r="K17" s="72">
        <f>'03. Пр.1. Показатели'!I16</f>
        <v>66</v>
      </c>
      <c r="L17" s="72">
        <f>'03. Пр.1. Показатели'!J16</f>
        <v>66</v>
      </c>
      <c r="M17" s="70" t="s">
        <v>212</v>
      </c>
    </row>
    <row r="18" spans="1:13" ht="55.2">
      <c r="A18" s="52" t="str">
        <f>'03. Пр.1. Показатели'!A17</f>
        <v>1.3.</v>
      </c>
      <c r="B18" s="50" t="str">
        <f>'03. Пр.1. Показатели'!B17:J17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19" spans="1:13" ht="55.2">
      <c r="A19" s="52" t="str">
        <f>'03. Пр.1. Показатели'!A18</f>
        <v>1.3.1.</v>
      </c>
      <c r="B19" s="50" t="str">
        <f>'03. Пр.1. Показатели'!B18:J18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</row>
    <row r="20" spans="1:13" ht="69">
      <c r="A20" s="51"/>
      <c r="B20" s="12" t="str">
        <f>'03. Пр.1. Показатели'!B19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51" t="str">
        <f>'03. Пр.1. Показатели'!C19</f>
        <v>%</v>
      </c>
      <c r="D20" s="51">
        <f>'03. Пр.1. Показатели'!D19</f>
        <v>0.1</v>
      </c>
      <c r="E20" s="72" t="e">
        <f>'03. Пр.1. Показатели'!#REF!</f>
        <v>#REF!</v>
      </c>
      <c r="F20" s="72">
        <f>G20</f>
        <v>0</v>
      </c>
      <c r="G20" s="72">
        <f>'03. Пр.1. Показатели'!F19</f>
        <v>0</v>
      </c>
      <c r="H20" s="72">
        <f>'03. Пр.1. Показатели'!G19</f>
        <v>0</v>
      </c>
      <c r="I20" s="72">
        <f>'03. Пр.1. Показатели'!G19</f>
        <v>0</v>
      </c>
      <c r="J20" s="72">
        <f>I20</f>
        <v>0</v>
      </c>
      <c r="K20" s="72">
        <f>'03. Пр.1. Показатели'!H19</f>
        <v>0</v>
      </c>
      <c r="L20" s="72">
        <f>'03. Пр.1. Показатели'!I19</f>
        <v>0</v>
      </c>
      <c r="M20" s="70" t="s">
        <v>212</v>
      </c>
    </row>
    <row r="21" spans="1:13" ht="41.4">
      <c r="A21" s="70"/>
      <c r="B21" s="12" t="str">
        <f>'03. Пр.1. Показатели'!B20</f>
        <v>Отношение программы перевозки к количеству фактически перевезенных пассажиров</v>
      </c>
      <c r="C21" s="70" t="str">
        <f>'03. Пр.1. Показатели'!C20</f>
        <v>км/чел</v>
      </c>
      <c r="D21" s="70">
        <f>'03. Пр.1. Показатели'!D20</f>
        <v>0.1</v>
      </c>
      <c r="E21" s="268" t="e">
        <f>'03. Пр.1. Показатели'!#REF!</f>
        <v>#REF!</v>
      </c>
      <c r="F21" s="268">
        <f>G21</f>
        <v>0.63</v>
      </c>
      <c r="G21" s="268">
        <f>'03. Пр.1. Показатели'!F20</f>
        <v>0.63</v>
      </c>
      <c r="H21" s="268" t="e">
        <f>'03. Пр.1. Показатели'!#REF!</f>
        <v>#REF!</v>
      </c>
      <c r="I21" s="268" t="e">
        <f>'03. Пр.1. Показатели'!#REF!</f>
        <v>#REF!</v>
      </c>
      <c r="J21" s="268" t="s">
        <v>163</v>
      </c>
      <c r="K21" s="268">
        <f>'03. Пр.1. Показатели'!G20</f>
        <v>0.47099999999999997</v>
      </c>
      <c r="L21" s="268">
        <f>'03. Пр.1. Показатели'!I20</f>
        <v>0.53358413990191811</v>
      </c>
      <c r="M21" s="70" t="s">
        <v>212</v>
      </c>
    </row>
    <row r="22" spans="1:13" ht="27.6">
      <c r="A22" s="52" t="str">
        <f>'03. Пр.1. Показатели'!A21</f>
        <v>1.4.</v>
      </c>
      <c r="B22" s="50" t="str">
        <f>'03. Пр.1. Показатели'!B21:J21</f>
        <v>Задача 4: Организация благоустройства территории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3" ht="27.6">
      <c r="A23" s="52" t="str">
        <f>'03. Пр.1. Показатели'!A22</f>
        <v>1.4.1.</v>
      </c>
      <c r="B23" s="50" t="str">
        <f>'03. Пр.1. Показатели'!B22:J22</f>
        <v>Подпрограмма 4: "Организация благоустройства территории"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</row>
    <row r="24" spans="1:13" ht="41.4">
      <c r="A24" s="51"/>
      <c r="B24" s="12" t="str">
        <f>'03. Пр.1. Показатели'!B23</f>
        <v>Доля сетей уличного освещения, работы по содержанию которых выполняются в объеме действующих нормативов</v>
      </c>
      <c r="C24" s="70" t="str">
        <f>'03. Пр.1. Показатели'!C23</f>
        <v>%</v>
      </c>
      <c r="D24" s="70">
        <f>'03. Пр.1. Показатели'!D23</f>
        <v>0.15</v>
      </c>
      <c r="E24" s="72">
        <f>'03. Пр.1. Показатели'!F23</f>
        <v>100</v>
      </c>
      <c r="F24" s="72">
        <f>G24</f>
        <v>100</v>
      </c>
      <c r="G24" s="72">
        <f>'03. Пр.1. Показатели'!G23</f>
        <v>100</v>
      </c>
      <c r="H24" s="72">
        <f>'03. Пр.1. Показатели'!H23</f>
        <v>100</v>
      </c>
      <c r="I24" s="72">
        <f>'03. Пр.1. Показатели'!H23</f>
        <v>100</v>
      </c>
      <c r="J24" s="72">
        <f>I24</f>
        <v>100</v>
      </c>
      <c r="K24" s="72">
        <f>'03. Пр.1. Показатели'!I23</f>
        <v>100</v>
      </c>
      <c r="L24" s="72">
        <f>'03. Пр.1. Показатели'!J23</f>
        <v>100</v>
      </c>
      <c r="M24" s="70" t="s">
        <v>212</v>
      </c>
    </row>
    <row r="25" spans="1:13" ht="74.25" customHeight="1">
      <c r="A25" s="246"/>
      <c r="B25" s="12" t="str">
        <f>'03. Пр.1. Показатели'!B24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46" t="str">
        <f>'03. Пр.1. Показатели'!C24</f>
        <v>%</v>
      </c>
      <c r="D25" s="246">
        <f>'03. Пр.1. Показатели'!D24</f>
        <v>0.15</v>
      </c>
      <c r="E25" s="16">
        <f>'03. Пр.1. Показатели'!F24</f>
        <v>3.5637271904884984</v>
      </c>
      <c r="F25" s="16">
        <f>G25</f>
        <v>3.5637271904884984</v>
      </c>
      <c r="G25" s="16">
        <f>'03. Пр.1. Показатели'!G24</f>
        <v>3.5637271904884984</v>
      </c>
      <c r="H25" s="16">
        <f>'03. Пр.1. Показатели'!H24</f>
        <v>3.5637271904884984</v>
      </c>
      <c r="I25" s="16">
        <f>'03. Пр.1. Показатели'!H24</f>
        <v>3.5637271904884984</v>
      </c>
      <c r="J25" s="16">
        <f>I25</f>
        <v>3.5637271904884984</v>
      </c>
      <c r="K25" s="16">
        <f>'03. Пр.1. Показатели'!I24</f>
        <v>3.5637271904884984</v>
      </c>
      <c r="L25" s="16">
        <f>'03. Пр.1. Показатели'!J24</f>
        <v>3.5637271904884984</v>
      </c>
      <c r="M25" s="246" t="s">
        <v>212</v>
      </c>
    </row>
    <row r="27" spans="1:13" ht="37.5" customHeight="1">
      <c r="B27" s="378" t="s">
        <v>14</v>
      </c>
      <c r="C27" s="378"/>
      <c r="D27" s="10"/>
      <c r="E27" s="10"/>
      <c r="F27" s="10"/>
      <c r="G27" s="10"/>
      <c r="H27" s="10"/>
      <c r="I27" s="379" t="s">
        <v>136</v>
      </c>
      <c r="J27" s="379"/>
      <c r="K27" s="379"/>
      <c r="L27" s="379"/>
      <c r="M27" s="10"/>
    </row>
  </sheetData>
  <mergeCells count="19">
    <mergeCell ref="I1:M1"/>
    <mergeCell ref="A2:M2"/>
    <mergeCell ref="A3:A5"/>
    <mergeCell ref="B3:B5"/>
    <mergeCell ref="C3:C5"/>
    <mergeCell ref="D3:D5"/>
    <mergeCell ref="E3:G3"/>
    <mergeCell ref="H3:J3"/>
    <mergeCell ref="K3:L3"/>
    <mergeCell ref="M3:M5"/>
    <mergeCell ref="A7:A8"/>
    <mergeCell ref="B7:B8"/>
    <mergeCell ref="B27:C27"/>
    <mergeCell ref="I27:L27"/>
    <mergeCell ref="F4:G4"/>
    <mergeCell ref="I4:J4"/>
    <mergeCell ref="K4:K5"/>
    <mergeCell ref="L4:L5"/>
    <mergeCell ref="H4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fitToHeight="5" orientation="landscape" r:id="rId1"/>
  <headerFooter>
    <oddHeader>&amp;C&amp;P</oddHeader>
  </headerFooter>
  <rowBreaks count="1" manualBreakCount="1">
    <brk id="13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>
    <tabColor rgb="FFC00000"/>
    <pageSetUpPr fitToPage="1"/>
  </sheetPr>
  <dimension ref="A1:R27"/>
  <sheetViews>
    <sheetView workbookViewId="0"/>
  </sheetViews>
  <sheetFormatPr defaultColWidth="28.44140625" defaultRowHeight="13.8"/>
  <cols>
    <col min="1" max="1" width="6.88671875" style="2" customWidth="1"/>
    <col min="2" max="2" width="38.44140625" style="2" customWidth="1"/>
    <col min="3" max="4" width="6.6640625" style="2" customWidth="1"/>
    <col min="5" max="5" width="15.88671875" style="2" customWidth="1"/>
    <col min="6" max="6" width="15.6640625" style="2" customWidth="1"/>
    <col min="7" max="7" width="15.44140625" style="2" customWidth="1"/>
    <col min="8" max="10" width="15.44140625" style="2" bestFit="1" customWidth="1"/>
    <col min="11" max="13" width="6.6640625" style="2" customWidth="1"/>
    <col min="14" max="14" width="12.88671875" style="2" customWidth="1"/>
    <col min="15" max="16" width="15.44140625" style="2" bestFit="1" customWidth="1"/>
    <col min="17" max="18" width="6.6640625" style="2" customWidth="1"/>
    <col min="19" max="16384" width="28.44140625" style="2"/>
  </cols>
  <sheetData>
    <row r="1" spans="1:18" ht="60" customHeight="1">
      <c r="O1" s="389" t="s">
        <v>142</v>
      </c>
      <c r="P1" s="389"/>
      <c r="Q1" s="389"/>
      <c r="R1" s="389"/>
    </row>
    <row r="4" spans="1:18" ht="37.5" customHeight="1">
      <c r="A4" s="390" t="s">
        <v>157</v>
      </c>
      <c r="B4" s="390"/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  <c r="O4" s="390"/>
      <c r="P4" s="390"/>
      <c r="Q4" s="390"/>
      <c r="R4" s="390"/>
    </row>
    <row r="5" spans="1:18" s="48" customFormat="1" ht="1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391" t="s">
        <v>143</v>
      </c>
      <c r="R5" s="391"/>
    </row>
    <row r="6" spans="1:18" ht="51" customHeight="1">
      <c r="A6" s="380" t="s">
        <v>9</v>
      </c>
      <c r="B6" s="380" t="s">
        <v>34</v>
      </c>
      <c r="C6" s="380" t="s">
        <v>144</v>
      </c>
      <c r="D6" s="380" t="s">
        <v>145</v>
      </c>
      <c r="E6" s="380" t="s">
        <v>156</v>
      </c>
      <c r="F6" s="380" t="s">
        <v>146</v>
      </c>
      <c r="G6" s="380"/>
      <c r="H6" s="380" t="s">
        <v>158</v>
      </c>
      <c r="I6" s="380"/>
      <c r="J6" s="380"/>
      <c r="K6" s="380"/>
      <c r="L6" s="380"/>
      <c r="M6" s="380"/>
      <c r="N6" s="380"/>
      <c r="O6" s="380" t="s">
        <v>162</v>
      </c>
      <c r="P6" s="380"/>
      <c r="Q6" s="380"/>
      <c r="R6" s="380"/>
    </row>
    <row r="7" spans="1:18" ht="77.25" customHeight="1">
      <c r="A7" s="380"/>
      <c r="B7" s="380"/>
      <c r="C7" s="380"/>
      <c r="D7" s="380"/>
      <c r="E7" s="380"/>
      <c r="F7" s="37" t="s">
        <v>159</v>
      </c>
      <c r="G7" s="37" t="s">
        <v>147</v>
      </c>
      <c r="H7" s="37" t="s">
        <v>159</v>
      </c>
      <c r="I7" s="37" t="s">
        <v>148</v>
      </c>
      <c r="J7" s="37" t="s">
        <v>149</v>
      </c>
      <c r="K7" s="37" t="s">
        <v>150</v>
      </c>
      <c r="L7" s="37" t="s">
        <v>151</v>
      </c>
      <c r="M7" s="37" t="s">
        <v>152</v>
      </c>
      <c r="N7" s="37" t="s">
        <v>153</v>
      </c>
      <c r="O7" s="37" t="s">
        <v>154</v>
      </c>
      <c r="P7" s="37" t="s">
        <v>149</v>
      </c>
      <c r="Q7" s="37" t="s">
        <v>150</v>
      </c>
      <c r="R7" s="37" t="s">
        <v>152</v>
      </c>
    </row>
    <row r="8" spans="1:18" ht="27.6">
      <c r="A8" s="38" t="s">
        <v>20</v>
      </c>
      <c r="B8" s="14" t="e">
        <f>УДАЛИТЬ!#REF!</f>
        <v>#REF!</v>
      </c>
      <c r="C8" s="37" t="s">
        <v>64</v>
      </c>
      <c r="D8" s="37">
        <v>3.5</v>
      </c>
      <c r="E8" s="24" t="e">
        <f>'06. Пр.1 Распределение. Отч.7'!#REF!+'06. Пр.1 Распределение. Отч.7'!#REF!</f>
        <v>#REF!</v>
      </c>
      <c r="F8" s="24" t="e">
        <f>УДАЛИТЬ!#REF!</f>
        <v>#REF!</v>
      </c>
      <c r="G8" s="24" t="e">
        <f>F8</f>
        <v>#REF!</v>
      </c>
      <c r="H8" s="24" t="e">
        <f>F8</f>
        <v>#REF!</v>
      </c>
      <c r="I8" s="24" t="e">
        <f>H8</f>
        <v>#REF!</v>
      </c>
      <c r="J8" s="24" t="e">
        <f>I8</f>
        <v>#REF!</v>
      </c>
      <c r="K8" s="37"/>
      <c r="L8" s="37"/>
      <c r="M8" s="37"/>
      <c r="N8" s="37" t="s">
        <v>160</v>
      </c>
      <c r="O8" s="24" t="e">
        <f>'06. Пр.1 Распределение. Отч.7'!#REF!</f>
        <v>#REF!</v>
      </c>
      <c r="P8" s="24" t="e">
        <f>O8</f>
        <v>#REF!</v>
      </c>
      <c r="Q8" s="37"/>
      <c r="R8" s="37"/>
    </row>
    <row r="9" spans="1:18" hidden="1">
      <c r="A9" s="37"/>
      <c r="B9" s="9" t="s">
        <v>35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</row>
    <row r="10" spans="1:18" hidden="1">
      <c r="A10" s="37"/>
      <c r="B10" s="9" t="s">
        <v>36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18" hidden="1">
      <c r="A11" s="37"/>
      <c r="B11" s="9" t="s">
        <v>37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 hidden="1">
      <c r="A12" s="37"/>
      <c r="B12" s="9" t="s">
        <v>38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</row>
    <row r="13" spans="1:18" hidden="1">
      <c r="A13" s="37"/>
      <c r="B13" s="9" t="s">
        <v>39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</row>
    <row r="14" spans="1:18" hidden="1">
      <c r="A14" s="37"/>
      <c r="B14" s="9" t="s">
        <v>35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</row>
    <row r="15" spans="1:18" hidden="1">
      <c r="A15" s="37"/>
      <c r="B15" s="9" t="s">
        <v>36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</row>
    <row r="16" spans="1:18" hidden="1">
      <c r="A16" s="37"/>
      <c r="B16" s="9" t="s">
        <v>37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</row>
    <row r="17" spans="1:18" hidden="1">
      <c r="A17" s="37"/>
      <c r="B17" s="9" t="s">
        <v>38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</row>
    <row r="18" spans="1:18" hidden="1">
      <c r="A18" s="37"/>
      <c r="B18" s="9" t="s">
        <v>39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</row>
    <row r="19" spans="1:18" ht="27.6">
      <c r="A19" s="38"/>
      <c r="B19" s="14" t="s">
        <v>95</v>
      </c>
      <c r="C19" s="14"/>
      <c r="D19" s="24">
        <f t="shared" ref="D19:J19" si="0">D8</f>
        <v>3.5</v>
      </c>
      <c r="E19" s="24" t="e">
        <f t="shared" si="0"/>
        <v>#REF!</v>
      </c>
      <c r="F19" s="24" t="e">
        <f t="shared" si="0"/>
        <v>#REF!</v>
      </c>
      <c r="G19" s="24" t="e">
        <f t="shared" si="0"/>
        <v>#REF!</v>
      </c>
      <c r="H19" s="24" t="e">
        <f t="shared" si="0"/>
        <v>#REF!</v>
      </c>
      <c r="I19" s="24" t="e">
        <f t="shared" si="0"/>
        <v>#REF!</v>
      </c>
      <c r="J19" s="24" t="e">
        <f t="shared" si="0"/>
        <v>#REF!</v>
      </c>
      <c r="K19" s="24"/>
      <c r="L19" s="24"/>
      <c r="M19" s="24"/>
      <c r="N19" s="24" t="str">
        <f>N8</f>
        <v>4-й кв. 2015 года</v>
      </c>
      <c r="O19" s="24" t="e">
        <f>O8</f>
        <v>#REF!</v>
      </c>
      <c r="P19" s="24" t="e">
        <f>P8</f>
        <v>#REF!</v>
      </c>
      <c r="Q19" s="24"/>
      <c r="R19" s="24"/>
    </row>
    <row r="20" spans="1:18" hidden="1">
      <c r="A20" s="39"/>
      <c r="B20" s="9" t="s">
        <v>35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</row>
    <row r="21" spans="1:18" hidden="1">
      <c r="A21" s="39"/>
      <c r="B21" s="9" t="s">
        <v>36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</row>
    <row r="22" spans="1:18" hidden="1">
      <c r="A22" s="39"/>
      <c r="B22" s="9" t="s">
        <v>37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</row>
    <row r="23" spans="1:18" hidden="1">
      <c r="A23" s="39"/>
      <c r="B23" s="9" t="s">
        <v>38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</row>
    <row r="24" spans="1:18" hidden="1">
      <c r="A24" s="39"/>
      <c r="B24" s="9" t="s">
        <v>39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</row>
    <row r="25" spans="1:18">
      <c r="A25" s="4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378" t="s">
        <v>155</v>
      </c>
      <c r="C27" s="378"/>
      <c r="D27" s="378"/>
      <c r="E27" s="378"/>
      <c r="F27" s="1"/>
      <c r="G27" s="1"/>
      <c r="H27" s="1"/>
      <c r="I27" s="1"/>
      <c r="J27" s="1"/>
      <c r="K27" s="1"/>
      <c r="L27" s="1"/>
      <c r="M27" s="1"/>
      <c r="N27" s="5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J26"/>
  <sheetViews>
    <sheetView topLeftCell="A16" workbookViewId="0">
      <selection activeCell="G8" sqref="G8"/>
    </sheetView>
  </sheetViews>
  <sheetFormatPr defaultColWidth="28.44140625" defaultRowHeight="13.8"/>
  <cols>
    <col min="1" max="1" width="6.88671875" style="88" customWidth="1"/>
    <col min="2" max="2" width="38.44140625" style="88" customWidth="1"/>
    <col min="3" max="3" width="12.88671875" style="88" customWidth="1"/>
    <col min="4" max="4" width="12.88671875" style="89" customWidth="1"/>
    <col min="5" max="5" width="17.5546875" style="88" customWidth="1"/>
    <col min="6" max="10" width="13.33203125" style="88" customWidth="1"/>
    <col min="11" max="16384" width="28.44140625" style="88"/>
  </cols>
  <sheetData>
    <row r="1" spans="1:10" ht="62.25" customHeight="1">
      <c r="G1" s="397" t="s">
        <v>120</v>
      </c>
      <c r="H1" s="397"/>
      <c r="I1" s="397"/>
      <c r="J1" s="397"/>
    </row>
    <row r="2" spans="1:10" ht="62.25" customHeight="1"/>
    <row r="3" spans="1:10" s="90" customFormat="1" ht="43.2" customHeight="1">
      <c r="A3" s="398" t="s">
        <v>18</v>
      </c>
      <c r="B3" s="398"/>
      <c r="C3" s="398"/>
      <c r="D3" s="398"/>
      <c r="E3" s="398"/>
      <c r="F3" s="398"/>
      <c r="G3" s="398"/>
      <c r="H3" s="398"/>
      <c r="I3" s="398"/>
      <c r="J3" s="398"/>
    </row>
    <row r="4" spans="1:10" ht="62.25" customHeight="1">
      <c r="A4" s="91" t="s">
        <v>9</v>
      </c>
      <c r="B4" s="91" t="s">
        <v>16</v>
      </c>
      <c r="C4" s="91" t="s">
        <v>10</v>
      </c>
      <c r="D4" s="91" t="s">
        <v>17</v>
      </c>
      <c r="E4" s="91" t="s">
        <v>11</v>
      </c>
      <c r="F4" s="91" t="s">
        <v>124</v>
      </c>
      <c r="G4" s="91" t="s">
        <v>169</v>
      </c>
      <c r="H4" s="91" t="s">
        <v>214</v>
      </c>
      <c r="I4" s="91" t="s">
        <v>258</v>
      </c>
      <c r="J4" s="330" t="s">
        <v>319</v>
      </c>
    </row>
    <row r="5" spans="1:10" ht="62.25" customHeight="1">
      <c r="A5" s="92" t="s">
        <v>20</v>
      </c>
      <c r="B5" s="403" t="s">
        <v>84</v>
      </c>
      <c r="C5" s="404"/>
      <c r="D5" s="404"/>
      <c r="E5" s="404"/>
      <c r="F5" s="404"/>
      <c r="G5" s="404"/>
      <c r="H5" s="404"/>
      <c r="I5" s="404"/>
      <c r="J5" s="405"/>
    </row>
    <row r="6" spans="1:10" ht="66" customHeight="1">
      <c r="A6" s="399"/>
      <c r="B6" s="401" t="s">
        <v>96</v>
      </c>
      <c r="C6" s="91" t="s">
        <v>12</v>
      </c>
      <c r="D6" s="91" t="s">
        <v>5</v>
      </c>
      <c r="E6" s="399" t="s">
        <v>236</v>
      </c>
      <c r="F6" s="93">
        <v>100</v>
      </c>
      <c r="G6" s="93">
        <v>100</v>
      </c>
      <c r="H6" s="93">
        <v>100</v>
      </c>
      <c r="I6" s="93">
        <v>100</v>
      </c>
      <c r="J6" s="93">
        <v>100</v>
      </c>
    </row>
    <row r="7" spans="1:10" ht="69.75" customHeight="1">
      <c r="A7" s="400"/>
      <c r="B7" s="402"/>
      <c r="C7" s="91" t="s">
        <v>64</v>
      </c>
      <c r="D7" s="91" t="s">
        <v>5</v>
      </c>
      <c r="E7" s="400"/>
      <c r="F7" s="94">
        <f>'04. Пр.2. Долгоср.период'!D9</f>
        <v>165.7997</v>
      </c>
      <c r="G7" s="94">
        <f>'04. Пр.2. Долгоср.период'!E9</f>
        <v>166.0232</v>
      </c>
      <c r="H7" s="94">
        <f>'04. Пр.2. Долгоср.период'!F9</f>
        <v>166.0232</v>
      </c>
      <c r="I7" s="94">
        <f>'04. Пр.2. Долгоср.период'!G9</f>
        <v>166.0232</v>
      </c>
      <c r="J7" s="94">
        <f>'04. Пр.2. Долгоср.период'!H9</f>
        <v>166.0232</v>
      </c>
    </row>
    <row r="8" spans="1:10" ht="82.8">
      <c r="A8" s="95"/>
      <c r="B8" s="96" t="s">
        <v>255</v>
      </c>
      <c r="C8" s="91" t="s">
        <v>12</v>
      </c>
      <c r="D8" s="97" t="s">
        <v>5</v>
      </c>
      <c r="E8" s="93" t="s">
        <v>181</v>
      </c>
      <c r="F8" s="93">
        <v>100</v>
      </c>
      <c r="G8" s="93">
        <v>100</v>
      </c>
      <c r="H8" s="93">
        <v>100</v>
      </c>
      <c r="I8" s="93">
        <v>100</v>
      </c>
      <c r="J8" s="93">
        <v>100</v>
      </c>
    </row>
    <row r="9" spans="1:10" ht="14.25" customHeight="1">
      <c r="A9" s="92" t="s">
        <v>19</v>
      </c>
      <c r="B9" s="403" t="s">
        <v>98</v>
      </c>
      <c r="C9" s="404"/>
      <c r="D9" s="404"/>
      <c r="E9" s="404"/>
      <c r="F9" s="404"/>
      <c r="G9" s="404"/>
      <c r="H9" s="404"/>
      <c r="I9" s="404"/>
      <c r="J9" s="405"/>
    </row>
    <row r="10" spans="1:10" ht="14.25" customHeight="1">
      <c r="A10" s="92" t="s">
        <v>21</v>
      </c>
      <c r="B10" s="394" t="s">
        <v>72</v>
      </c>
      <c r="C10" s="395"/>
      <c r="D10" s="395"/>
      <c r="E10" s="395"/>
      <c r="F10" s="395"/>
      <c r="G10" s="395"/>
      <c r="H10" s="395"/>
      <c r="I10" s="395"/>
      <c r="J10" s="396"/>
    </row>
    <row r="11" spans="1:10" ht="55.2">
      <c r="A11" s="92"/>
      <c r="B11" s="98" t="str">
        <f>'09. ПП1. Дороги.1.Пок.'!B7</f>
        <v>Отношение площади дорог на которых выполнен ямочный ремонт, к общей площади дорог</v>
      </c>
      <c r="C11" s="92" t="str">
        <f>'09. ПП1. Дороги.1.Пок.'!C7</f>
        <v>%</v>
      </c>
      <c r="D11" s="91">
        <v>0.1</v>
      </c>
      <c r="E11" s="91" t="str">
        <f>'09. ПП1. Дороги.1.Пок.'!D7</f>
        <v>Информация Управления городского хозяйства</v>
      </c>
      <c r="F11" s="94">
        <f>'09. ПП1. Дороги.1.Пок.'!E7</f>
        <v>2.86</v>
      </c>
      <c r="G11" s="94">
        <v>2.86</v>
      </c>
      <c r="H11" s="94">
        <f>'09. ПП1. Дороги.1.Пок.'!G7</f>
        <v>2.12</v>
      </c>
      <c r="I11" s="94">
        <f>'09. ПП1. Дороги.1.Пок.'!H7</f>
        <v>2.12</v>
      </c>
      <c r="J11" s="94">
        <f>'09. ПП1. Дороги.1.Пок.'!I7</f>
        <v>2.12</v>
      </c>
    </row>
    <row r="12" spans="1:10" ht="55.2">
      <c r="A12" s="92"/>
      <c r="B12" s="98" t="str">
        <f>'09. ПП1. Дороги.1.Пок.'!B8</f>
        <v>Отношение количества автобусных  остановок, оборудованных павильонами ожидания, к общему количеству остановок</v>
      </c>
      <c r="C12" s="92" t="str">
        <f>'09. ПП1. Дороги.1.Пок.'!C8</f>
        <v>%</v>
      </c>
      <c r="D12" s="91">
        <v>0.1</v>
      </c>
      <c r="E12" s="91" t="str">
        <f>'09. ПП1. Дороги.1.Пок.'!D8</f>
        <v>Информация Управления городского хозяйства</v>
      </c>
      <c r="F12" s="93">
        <f>'09. ПП1. Дороги.1.Пок.'!E8</f>
        <v>78.8</v>
      </c>
      <c r="G12" s="93">
        <f>'09. ПП1. Дороги.1.Пок.'!F8</f>
        <v>79</v>
      </c>
      <c r="H12" s="93">
        <f>'09. ПП1. Дороги.1.Пок.'!G8</f>
        <v>78.977272727272734</v>
      </c>
      <c r="I12" s="93">
        <f>'09. ПП1. Дороги.1.Пок.'!H8</f>
        <v>84.21052631578948</v>
      </c>
      <c r="J12" s="93">
        <f>'09. ПП1. Дороги.1.Пок.'!I8</f>
        <v>87.134502923976612</v>
      </c>
    </row>
    <row r="13" spans="1:10" ht="14.25" customHeight="1">
      <c r="A13" s="92" t="s">
        <v>22</v>
      </c>
      <c r="B13" s="403" t="s">
        <v>99</v>
      </c>
      <c r="C13" s="404"/>
      <c r="D13" s="404"/>
      <c r="E13" s="404"/>
      <c r="F13" s="404"/>
      <c r="G13" s="404"/>
      <c r="H13" s="404"/>
      <c r="I13" s="404"/>
      <c r="J13" s="405"/>
    </row>
    <row r="14" spans="1:10" s="100" customFormat="1" ht="14.25" customHeight="1">
      <c r="A14" s="99" t="s">
        <v>23</v>
      </c>
      <c r="B14" s="394" t="s">
        <v>76</v>
      </c>
      <c r="C14" s="395"/>
      <c r="D14" s="395"/>
      <c r="E14" s="395"/>
      <c r="F14" s="395"/>
      <c r="G14" s="395"/>
      <c r="H14" s="395"/>
      <c r="I14" s="395"/>
      <c r="J14" s="396"/>
    </row>
    <row r="15" spans="1:10" ht="82.8">
      <c r="A15" s="92"/>
      <c r="B15" s="98" t="str">
        <f>'12. ПП2. 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5" s="92" t="str">
        <f>'12. ПП2. БДД.1.Пок.'!C7</f>
        <v>%</v>
      </c>
      <c r="D15" s="91">
        <v>0.15</v>
      </c>
      <c r="E15" s="91" t="str">
        <f>'12. ПП2. БДД.1.Пок.'!D7</f>
        <v>Информация Управления городского хозяйства</v>
      </c>
      <c r="F15" s="93">
        <f>'12. ПП2. БДД.1.Пок.'!E7</f>
        <v>89.473684210526315</v>
      </c>
      <c r="G15" s="93">
        <f>'12. ПП2. БДД.1.Пок.'!F7</f>
        <v>89.473684210526315</v>
      </c>
      <c r="H15" s="93">
        <f>'12. ПП2. БДД.1.Пок.'!G7</f>
        <v>89.473684210526315</v>
      </c>
      <c r="I15" s="93">
        <f>'12. ПП2. БДД.1.Пок.'!H7</f>
        <v>100</v>
      </c>
      <c r="J15" s="93">
        <f>'12. ПП2. БДД.1.Пок.'!I7</f>
        <v>100</v>
      </c>
    </row>
    <row r="16" spans="1:10" ht="55.2">
      <c r="A16" s="92"/>
      <c r="B16" s="98" t="str">
        <f>'12. ПП2. БДД.1.Пок.'!B8</f>
        <v>Количество совершенных ДТП с пострадавшими, не более</v>
      </c>
      <c r="C16" s="92" t="str">
        <f>'12. ПП2. БДД.1.Пок.'!C8</f>
        <v>ед.</v>
      </c>
      <c r="D16" s="91">
        <v>0.15</v>
      </c>
      <c r="E16" s="91" t="str">
        <f>'12. ПП2. БДД.1.Пок.'!D8</f>
        <v>Данные ОГИБДД МУ МВД России по ЗАТО г. Железногорск</v>
      </c>
      <c r="F16" s="91">
        <f>'12. ПП2. БДД.1.Пок.'!E8</f>
        <v>93</v>
      </c>
      <c r="G16" s="91">
        <f>'12. ПП2. БДД.1.Пок.'!F8</f>
        <v>66</v>
      </c>
      <c r="H16" s="91">
        <f>'12. ПП2. БДД.1.Пок.'!G8</f>
        <v>66</v>
      </c>
      <c r="I16" s="91">
        <f>'12. ПП2. БДД.1.Пок.'!H8</f>
        <v>66</v>
      </c>
      <c r="J16" s="91">
        <f>'12. ПП2. БДД.1.Пок.'!I8</f>
        <v>66</v>
      </c>
    </row>
    <row r="17" spans="1:10" ht="14.25" customHeight="1">
      <c r="A17" s="92" t="s">
        <v>53</v>
      </c>
      <c r="B17" s="394" t="s">
        <v>100</v>
      </c>
      <c r="C17" s="395"/>
      <c r="D17" s="395"/>
      <c r="E17" s="395"/>
      <c r="F17" s="395"/>
      <c r="G17" s="395"/>
      <c r="H17" s="395"/>
      <c r="I17" s="395"/>
      <c r="J17" s="396"/>
    </row>
    <row r="18" spans="1:10" ht="14.25" customHeight="1">
      <c r="A18" s="92" t="s">
        <v>31</v>
      </c>
      <c r="B18" s="394" t="s">
        <v>77</v>
      </c>
      <c r="C18" s="395"/>
      <c r="D18" s="395"/>
      <c r="E18" s="395"/>
      <c r="F18" s="395"/>
      <c r="G18" s="395"/>
      <c r="H18" s="395"/>
      <c r="I18" s="395"/>
      <c r="J18" s="396"/>
    </row>
    <row r="19" spans="1:10" ht="69">
      <c r="A19" s="92"/>
      <c r="B19" s="101" t="str">
        <f>'15. ПП3. 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19" s="91" t="str">
        <f>'15. ПП3. Трансп.1.Пок.'!C7</f>
        <v>%</v>
      </c>
      <c r="D19" s="91">
        <v>0.1</v>
      </c>
      <c r="E19" s="91" t="str">
        <f>'15. ПП3. Трансп.1.Пок.'!D7</f>
        <v>Мониторинг СЭР муниципальных образований Красноярского края</v>
      </c>
      <c r="F19" s="91">
        <f>'15. ПП3. Трансп.1.Пок.'!F7</f>
        <v>0</v>
      </c>
      <c r="G19" s="91">
        <f>'15. ПП3. Трансп.1.Пок.'!G7</f>
        <v>0</v>
      </c>
      <c r="H19" s="91">
        <f>'15. ПП3. Трансп.1.Пок.'!H7</f>
        <v>0</v>
      </c>
      <c r="I19" s="91">
        <f>'15. ПП3. Трансп.1.Пок.'!I7</f>
        <v>0</v>
      </c>
      <c r="J19" s="330">
        <f>'15. ПП3. Трансп.1.Пок.'!J7</f>
        <v>0</v>
      </c>
    </row>
    <row r="20" spans="1:10" ht="55.2">
      <c r="A20" s="92"/>
      <c r="B20" s="101" t="str">
        <f>'15. ПП3. Трансп.1.Пок.'!B8</f>
        <v>Отношение программы перевозки к количеству фактически перевезенных пассажиров</v>
      </c>
      <c r="C20" s="91" t="str">
        <f>'15. ПП3. Трансп.1.Пок.'!C8</f>
        <v>км/чел</v>
      </c>
      <c r="D20" s="91">
        <v>0.1</v>
      </c>
      <c r="E20" s="102" t="str">
        <f>'15. ПП3. Трансп.1.Пок.'!D8</f>
        <v>Информация Управления городского хозяйства</v>
      </c>
      <c r="F20" s="149">
        <v>0.63</v>
      </c>
      <c r="G20" s="149">
        <v>0.47099999999999997</v>
      </c>
      <c r="H20" s="149">
        <f>'15. ПП3. Трансп.1.Пок.'!H8</f>
        <v>0.53358413990191811</v>
      </c>
      <c r="I20" s="149">
        <f>'15. ПП3. Трансп.1.Пок.'!I8</f>
        <v>0.53358413990191811</v>
      </c>
      <c r="J20" s="149">
        <f>I20</f>
        <v>0.53358413990191811</v>
      </c>
    </row>
    <row r="21" spans="1:10" ht="14.25" customHeight="1">
      <c r="A21" s="92" t="s">
        <v>63</v>
      </c>
      <c r="B21" s="394" t="s">
        <v>101</v>
      </c>
      <c r="C21" s="395"/>
      <c r="D21" s="395"/>
      <c r="E21" s="395"/>
      <c r="F21" s="395"/>
      <c r="G21" s="395"/>
      <c r="H21" s="395"/>
      <c r="I21" s="395"/>
      <c r="J21" s="396"/>
    </row>
    <row r="22" spans="1:10" ht="14.25" customHeight="1">
      <c r="A22" s="92" t="s">
        <v>94</v>
      </c>
      <c r="B22" s="394" t="s">
        <v>92</v>
      </c>
      <c r="C22" s="395"/>
      <c r="D22" s="395"/>
      <c r="E22" s="395"/>
      <c r="F22" s="395"/>
      <c r="G22" s="395"/>
      <c r="H22" s="395"/>
      <c r="I22" s="395"/>
      <c r="J22" s="396"/>
    </row>
    <row r="23" spans="1:10" ht="55.2">
      <c r="A23" s="91"/>
      <c r="B23" s="98" t="str">
        <f>'18. ПП4. Благ.1.Пок.'!B7</f>
        <v>Доля сетей уличного освещения, работы по содержанию которых выполняются в объеме действующих нормативов</v>
      </c>
      <c r="C23" s="82" t="str">
        <f>'18. ПП4. Благ.1.Пок.'!C7</f>
        <v>%</v>
      </c>
      <c r="D23" s="82">
        <v>0.15</v>
      </c>
      <c r="E23" s="82" t="str">
        <f>'18. ПП4. Благ.1.Пок.'!D7</f>
        <v>Информация Управления городского хозяйства</v>
      </c>
      <c r="F23" s="331">
        <f>'18. ПП4. Благ.1.Пок.'!E7</f>
        <v>100</v>
      </c>
      <c r="G23" s="331">
        <f>'18. ПП4. Благ.1.Пок.'!F7</f>
        <v>100</v>
      </c>
      <c r="H23" s="331">
        <f>'18. ПП4. Благ.1.Пок.'!G7</f>
        <v>100</v>
      </c>
      <c r="I23" s="331">
        <f>'18. ПП4. Благ.1.Пок.'!H7</f>
        <v>100</v>
      </c>
      <c r="J23" s="82">
        <f>'18. ПП4. Благ.1.Пок.'!I7</f>
        <v>100</v>
      </c>
    </row>
    <row r="24" spans="1:10" ht="69">
      <c r="A24" s="91"/>
      <c r="B24" s="98" t="str">
        <f>'18. ПП4. 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4" s="82" t="str">
        <f>'18. ПП4. Благ.1.Пок.'!C8</f>
        <v>%</v>
      </c>
      <c r="D24" s="82">
        <v>0.15</v>
      </c>
      <c r="E24" s="82" t="str">
        <f>'18. ПП4. Благ.1.Пок.'!D8</f>
        <v>Информация Управления городского хозяйства</v>
      </c>
      <c r="F24" s="103">
        <f>'18. ПП4. Благ.1.Пок.'!E8</f>
        <v>3.5637271904884984</v>
      </c>
      <c r="G24" s="103">
        <f>'18. ПП4. Благ.1.Пок.'!F8</f>
        <v>3.5637271904884984</v>
      </c>
      <c r="H24" s="103">
        <f>'18. ПП4. Благ.1.Пок.'!G8</f>
        <v>3.5637271904884984</v>
      </c>
      <c r="I24" s="103">
        <f>'18. ПП4. Благ.1.Пок.'!H8</f>
        <v>3.5637271904884984</v>
      </c>
      <c r="J24" s="103">
        <f>'18. ПП4. Благ.1.Пок.'!I8</f>
        <v>3.5637271904884984</v>
      </c>
    </row>
    <row r="25" spans="1:10">
      <c r="A25" s="104"/>
      <c r="B25" s="105"/>
      <c r="C25" s="105"/>
      <c r="D25" s="105"/>
      <c r="E25" s="105"/>
      <c r="F25" s="105"/>
      <c r="G25" s="105"/>
      <c r="H25" s="105"/>
      <c r="I25" s="105"/>
      <c r="J25" s="105"/>
    </row>
    <row r="26" spans="1:10" s="90" customFormat="1" ht="18">
      <c r="B26" s="392" t="s">
        <v>155</v>
      </c>
      <c r="C26" s="392"/>
      <c r="D26" s="392"/>
      <c r="E26" s="106"/>
      <c r="F26" s="106"/>
      <c r="I26" s="393" t="s">
        <v>13</v>
      </c>
      <c r="J26" s="393"/>
    </row>
  </sheetData>
  <mergeCells count="16">
    <mergeCell ref="B26:D26"/>
    <mergeCell ref="I26:J26"/>
    <mergeCell ref="B22:J22"/>
    <mergeCell ref="G1:J1"/>
    <mergeCell ref="A3:J3"/>
    <mergeCell ref="A6:A7"/>
    <mergeCell ref="B6:B7"/>
    <mergeCell ref="E6:E7"/>
    <mergeCell ref="B9:J9"/>
    <mergeCell ref="B5:J5"/>
    <mergeCell ref="B13:J13"/>
    <mergeCell ref="B10:J10"/>
    <mergeCell ref="B14:J14"/>
    <mergeCell ref="B17:J17"/>
    <mergeCell ref="B18:J18"/>
    <mergeCell ref="B21:J21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1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P12"/>
  <sheetViews>
    <sheetView topLeftCell="A7" workbookViewId="0">
      <selection activeCell="Q9" sqref="Q9"/>
    </sheetView>
  </sheetViews>
  <sheetFormatPr defaultColWidth="28.44140625" defaultRowHeight="13.8"/>
  <cols>
    <col min="1" max="1" width="6.88671875" style="86" customWidth="1"/>
    <col min="2" max="2" width="38.44140625" style="86" customWidth="1"/>
    <col min="3" max="3" width="12.88671875" style="86" customWidth="1"/>
    <col min="4" max="5" width="11.44140625" style="86" customWidth="1"/>
    <col min="6" max="6" width="12.44140625" style="86" customWidth="1"/>
    <col min="7" max="16" width="8.44140625" style="86" bestFit="1" customWidth="1"/>
    <col min="17" max="16384" width="28.44140625" style="86"/>
  </cols>
  <sheetData>
    <row r="1" spans="1:16" s="88" customFormat="1" ht="57" customHeight="1">
      <c r="F1" s="109"/>
      <c r="G1" s="406" t="s">
        <v>119</v>
      </c>
      <c r="H1" s="406"/>
      <c r="I1" s="406"/>
      <c r="J1" s="406"/>
      <c r="K1" s="406"/>
      <c r="L1" s="406"/>
      <c r="M1" s="406"/>
      <c r="N1" s="406"/>
      <c r="O1" s="406"/>
      <c r="P1" s="406"/>
    </row>
    <row r="4" spans="1:16" s="87" customFormat="1" ht="17.399999999999999">
      <c r="A4" s="407" t="s">
        <v>45</v>
      </c>
      <c r="B4" s="407"/>
      <c r="C4" s="407"/>
      <c r="D4" s="407"/>
      <c r="E4" s="407"/>
      <c r="F4" s="407"/>
      <c r="G4" s="407"/>
      <c r="H4" s="407"/>
      <c r="I4" s="407"/>
      <c r="J4" s="407"/>
      <c r="K4" s="407"/>
      <c r="L4" s="407"/>
      <c r="M4" s="407"/>
      <c r="N4" s="407"/>
      <c r="O4" s="407"/>
      <c r="P4" s="407"/>
    </row>
    <row r="5" spans="1:16" ht="14.25" customHeight="1">
      <c r="A5" s="410" t="s">
        <v>9</v>
      </c>
      <c r="B5" s="410" t="s">
        <v>47</v>
      </c>
      <c r="C5" s="410" t="s">
        <v>10</v>
      </c>
      <c r="D5" s="399" t="s">
        <v>124</v>
      </c>
      <c r="E5" s="399" t="s">
        <v>169</v>
      </c>
      <c r="F5" s="399" t="s">
        <v>214</v>
      </c>
      <c r="G5" s="410" t="s">
        <v>33</v>
      </c>
      <c r="H5" s="410"/>
      <c r="I5" s="411" t="s">
        <v>46</v>
      </c>
      <c r="J5" s="411"/>
      <c r="K5" s="411"/>
      <c r="L5" s="411"/>
      <c r="M5" s="411"/>
      <c r="N5" s="411"/>
      <c r="O5" s="411"/>
      <c r="P5" s="411"/>
    </row>
    <row r="6" spans="1:16" ht="18.75" customHeight="1">
      <c r="A6" s="410"/>
      <c r="B6" s="410"/>
      <c r="C6" s="410"/>
      <c r="D6" s="400"/>
      <c r="E6" s="400"/>
      <c r="F6" s="400"/>
      <c r="G6" s="330">
        <v>2020</v>
      </c>
      <c r="H6" s="330">
        <v>2021</v>
      </c>
      <c r="I6" s="330">
        <v>2022</v>
      </c>
      <c r="J6" s="330">
        <v>2023</v>
      </c>
      <c r="K6" s="330">
        <v>2024</v>
      </c>
      <c r="L6" s="330">
        <v>2025</v>
      </c>
      <c r="M6" s="330">
        <v>2026</v>
      </c>
      <c r="N6" s="330">
        <v>2027</v>
      </c>
      <c r="O6" s="330">
        <v>2028</v>
      </c>
      <c r="P6" s="91">
        <v>2029</v>
      </c>
    </row>
    <row r="7" spans="1:16" ht="75.75" customHeight="1">
      <c r="A7" s="92" t="s">
        <v>20</v>
      </c>
      <c r="B7" s="107" t="s">
        <v>84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</row>
    <row r="8" spans="1:16" ht="68.25" customHeight="1">
      <c r="A8" s="410"/>
      <c r="B8" s="412" t="str">
        <f>'03. Пр.1. Показатели'!B6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91" t="str">
        <f>'03. Пр.1. Показатели'!C6</f>
        <v>%</v>
      </c>
      <c r="D8" s="93">
        <f>'03. Пр.1. Показатели'!F6</f>
        <v>100</v>
      </c>
      <c r="E8" s="93">
        <f>'03. Пр.1. Показатели'!G6</f>
        <v>100</v>
      </c>
      <c r="F8" s="93">
        <f>'03. Пр.1. Показатели'!H6</f>
        <v>100</v>
      </c>
      <c r="G8" s="93">
        <f>'03. Пр.1. Показатели'!I6</f>
        <v>100</v>
      </c>
      <c r="H8" s="93">
        <f>G8</f>
        <v>100</v>
      </c>
      <c r="I8" s="93">
        <f t="shared" ref="I8:P8" si="0">H8</f>
        <v>100</v>
      </c>
      <c r="J8" s="93">
        <f t="shared" si="0"/>
        <v>100</v>
      </c>
      <c r="K8" s="93">
        <f t="shared" si="0"/>
        <v>100</v>
      </c>
      <c r="L8" s="93">
        <f t="shared" si="0"/>
        <v>100</v>
      </c>
      <c r="M8" s="93">
        <f t="shared" si="0"/>
        <v>100</v>
      </c>
      <c r="N8" s="93">
        <f t="shared" si="0"/>
        <v>100</v>
      </c>
      <c r="O8" s="93">
        <f t="shared" si="0"/>
        <v>100</v>
      </c>
      <c r="P8" s="93">
        <f t="shared" si="0"/>
        <v>100</v>
      </c>
    </row>
    <row r="9" spans="1:16" ht="67.5" customHeight="1">
      <c r="A9" s="410"/>
      <c r="B9" s="412"/>
      <c r="C9" s="91" t="str">
        <f>'03. Пр.1. Показатели'!C7</f>
        <v>км</v>
      </c>
      <c r="D9" s="94">
        <f>154.5915+11.2082</f>
        <v>165.7997</v>
      </c>
      <c r="E9" s="94">
        <f>154.815+11.2082</f>
        <v>166.0232</v>
      </c>
      <c r="F9" s="16">
        <f>E9</f>
        <v>166.0232</v>
      </c>
      <c r="G9" s="94">
        <f>F9</f>
        <v>166.0232</v>
      </c>
      <c r="H9" s="94">
        <f>G9</f>
        <v>166.0232</v>
      </c>
      <c r="I9" s="94">
        <f t="shared" ref="I9:P9" si="1">H9</f>
        <v>166.0232</v>
      </c>
      <c r="J9" s="94">
        <f t="shared" si="1"/>
        <v>166.0232</v>
      </c>
      <c r="K9" s="94">
        <f t="shared" si="1"/>
        <v>166.0232</v>
      </c>
      <c r="L9" s="94">
        <f t="shared" si="1"/>
        <v>166.0232</v>
      </c>
      <c r="M9" s="94">
        <f t="shared" si="1"/>
        <v>166.0232</v>
      </c>
      <c r="N9" s="94">
        <f t="shared" si="1"/>
        <v>166.0232</v>
      </c>
      <c r="O9" s="94">
        <f t="shared" si="1"/>
        <v>166.0232</v>
      </c>
      <c r="P9" s="94">
        <f t="shared" si="1"/>
        <v>166.0232</v>
      </c>
    </row>
    <row r="10" spans="1:16" ht="82.8">
      <c r="A10" s="91"/>
      <c r="B10" s="82" t="str">
        <f>'03. Пр.1. Показатели'!B8</f>
        <v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82" t="str">
        <f>'03. Пр.1. Показатели'!C8</f>
        <v>%</v>
      </c>
      <c r="D10" s="94">
        <f>'03. Пр.1. Показатели'!F8</f>
        <v>100</v>
      </c>
      <c r="E10" s="94">
        <f>'03. Пр.1. Показатели'!G8</f>
        <v>100</v>
      </c>
      <c r="F10" s="94">
        <f>'03. Пр.1. Показатели'!H8</f>
        <v>100</v>
      </c>
      <c r="G10" s="94">
        <f>'03. Пр.1. Показатели'!I8</f>
        <v>100</v>
      </c>
      <c r="H10" s="94">
        <f>G10</f>
        <v>100</v>
      </c>
      <c r="I10" s="94">
        <f t="shared" ref="I10:P10" si="2">H10</f>
        <v>100</v>
      </c>
      <c r="J10" s="94">
        <f t="shared" si="2"/>
        <v>100</v>
      </c>
      <c r="K10" s="94">
        <f t="shared" si="2"/>
        <v>100</v>
      </c>
      <c r="L10" s="94">
        <f t="shared" si="2"/>
        <v>100</v>
      </c>
      <c r="M10" s="94">
        <f t="shared" si="2"/>
        <v>100</v>
      </c>
      <c r="N10" s="94">
        <f t="shared" si="2"/>
        <v>100</v>
      </c>
      <c r="O10" s="94">
        <f t="shared" si="2"/>
        <v>100</v>
      </c>
      <c r="P10" s="94">
        <f t="shared" si="2"/>
        <v>100</v>
      </c>
    </row>
    <row r="12" spans="1:16" s="90" customFormat="1" ht="18">
      <c r="A12" s="392" t="s">
        <v>14</v>
      </c>
      <c r="B12" s="409"/>
      <c r="C12" s="409"/>
      <c r="D12" s="409"/>
      <c r="L12" s="408" t="s">
        <v>13</v>
      </c>
      <c r="M12" s="408"/>
      <c r="N12" s="408"/>
      <c r="O12" s="408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1:J71"/>
  <sheetViews>
    <sheetView tabSelected="1" workbookViewId="0">
      <selection activeCell="D16" sqref="D16"/>
    </sheetView>
  </sheetViews>
  <sheetFormatPr defaultColWidth="28.44140625" defaultRowHeight="13.8"/>
  <cols>
    <col min="1" max="1" width="6.88671875" style="88" customWidth="1"/>
    <col min="2" max="2" width="39.5546875" style="88" customWidth="1"/>
    <col min="3" max="3" width="12" style="88" customWidth="1"/>
    <col min="4" max="4" width="19.88671875" style="88" customWidth="1"/>
    <col min="5" max="5" width="13.109375" style="88" customWidth="1"/>
    <col min="6" max="6" width="17" style="88" customWidth="1"/>
    <col min="7" max="7" width="21.44140625" style="88" customWidth="1"/>
    <col min="8" max="8" width="15.33203125" style="88" customWidth="1"/>
    <col min="9" max="9" width="16.109375" style="88" bestFit="1" customWidth="1"/>
    <col min="10" max="10" width="14.5546875" style="88" customWidth="1"/>
    <col min="11" max="16384" width="28.44140625" style="88"/>
  </cols>
  <sheetData>
    <row r="1" spans="1:10" ht="78" customHeight="1">
      <c r="H1" s="397" t="s">
        <v>108</v>
      </c>
      <c r="I1" s="397"/>
      <c r="J1" s="397"/>
    </row>
    <row r="3" spans="1:10" ht="37.5" customHeight="1">
      <c r="A3" s="407" t="s">
        <v>228</v>
      </c>
      <c r="B3" s="407"/>
      <c r="C3" s="407"/>
      <c r="D3" s="407"/>
      <c r="E3" s="407"/>
      <c r="F3" s="407"/>
      <c r="G3" s="407"/>
      <c r="H3" s="407"/>
      <c r="I3" s="407"/>
      <c r="J3" s="407"/>
    </row>
    <row r="4" spans="1:10" ht="43.5" customHeight="1">
      <c r="A4" s="410" t="s">
        <v>9</v>
      </c>
      <c r="B4" s="410" t="s">
        <v>237</v>
      </c>
      <c r="C4" s="399" t="s">
        <v>229</v>
      </c>
      <c r="D4" s="399" t="s">
        <v>232</v>
      </c>
      <c r="E4" s="399" t="s">
        <v>183</v>
      </c>
      <c r="F4" s="399" t="s">
        <v>230</v>
      </c>
      <c r="G4" s="410" t="s">
        <v>231</v>
      </c>
      <c r="H4" s="410"/>
      <c r="I4" s="410"/>
      <c r="J4" s="410"/>
    </row>
    <row r="5" spans="1:10" ht="31.5" customHeight="1">
      <c r="A5" s="410"/>
      <c r="B5" s="410"/>
      <c r="C5" s="400"/>
      <c r="D5" s="400"/>
      <c r="E5" s="400"/>
      <c r="F5" s="400"/>
      <c r="G5" s="410"/>
      <c r="H5" s="329" t="s">
        <v>214</v>
      </c>
      <c r="I5" s="329" t="s">
        <v>258</v>
      </c>
      <c r="J5" s="329" t="s">
        <v>319</v>
      </c>
    </row>
    <row r="6" spans="1:10">
      <c r="A6" s="413" t="s">
        <v>234</v>
      </c>
      <c r="B6" s="413"/>
      <c r="C6" s="413"/>
      <c r="D6" s="413"/>
      <c r="E6" s="413"/>
      <c r="F6" s="413"/>
      <c r="G6" s="413"/>
      <c r="H6" s="413"/>
      <c r="I6" s="413"/>
      <c r="J6" s="413"/>
    </row>
    <row r="7" spans="1:10">
      <c r="A7" s="414" t="s">
        <v>222</v>
      </c>
      <c r="B7" s="414"/>
      <c r="C7" s="414"/>
      <c r="D7" s="414"/>
      <c r="E7" s="414"/>
      <c r="F7" s="414"/>
      <c r="G7" s="414"/>
      <c r="H7" s="414"/>
      <c r="I7" s="414"/>
      <c r="J7" s="414"/>
    </row>
    <row r="8" spans="1:10">
      <c r="A8" s="413" t="s">
        <v>220</v>
      </c>
      <c r="B8" s="413"/>
      <c r="C8" s="413"/>
      <c r="D8" s="413"/>
      <c r="E8" s="413"/>
      <c r="F8" s="413"/>
      <c r="G8" s="413"/>
      <c r="H8" s="413"/>
      <c r="I8" s="413"/>
      <c r="J8" s="413"/>
    </row>
    <row r="9" spans="1:10">
      <c r="A9" s="112"/>
      <c r="B9" s="112" t="s">
        <v>219</v>
      </c>
      <c r="C9" s="112"/>
      <c r="D9" s="112"/>
      <c r="E9" s="112"/>
      <c r="F9" s="112"/>
      <c r="G9" s="112"/>
      <c r="H9" s="112"/>
      <c r="I9" s="112"/>
      <c r="J9" s="112"/>
    </row>
    <row r="10" spans="1:10">
      <c r="A10" s="415" t="s">
        <v>266</v>
      </c>
      <c r="B10" s="416"/>
      <c r="C10" s="416"/>
      <c r="D10" s="416"/>
      <c r="E10" s="416"/>
      <c r="F10" s="416"/>
      <c r="G10" s="416"/>
      <c r="H10" s="416"/>
      <c r="I10" s="416"/>
      <c r="J10" s="417"/>
    </row>
    <row r="11" spans="1:10">
      <c r="A11" s="112"/>
      <c r="B11" s="112" t="s">
        <v>184</v>
      </c>
      <c r="C11" s="112"/>
      <c r="D11" s="113"/>
      <c r="E11" s="113"/>
      <c r="F11" s="113"/>
      <c r="G11" s="113"/>
      <c r="H11" s="113"/>
      <c r="I11" s="113"/>
      <c r="J11" s="113"/>
    </row>
    <row r="12" spans="1:10">
      <c r="A12" s="112"/>
      <c r="B12" s="114" t="s">
        <v>40</v>
      </c>
      <c r="C12" s="114"/>
      <c r="D12" s="113"/>
      <c r="E12" s="113"/>
      <c r="F12" s="113"/>
      <c r="G12" s="113"/>
      <c r="H12" s="113"/>
      <c r="I12" s="113"/>
      <c r="J12" s="113"/>
    </row>
    <row r="13" spans="1:10">
      <c r="A13" s="112"/>
      <c r="B13" s="114" t="s">
        <v>42</v>
      </c>
      <c r="C13" s="114"/>
      <c r="D13" s="113"/>
      <c r="E13" s="113"/>
      <c r="F13" s="113"/>
      <c r="G13" s="113"/>
      <c r="H13" s="113"/>
      <c r="I13" s="113"/>
      <c r="J13" s="113"/>
    </row>
    <row r="14" spans="1:10">
      <c r="A14" s="112"/>
      <c r="B14" s="114" t="s">
        <v>44</v>
      </c>
      <c r="C14" s="115"/>
      <c r="D14" s="113">
        <v>2019</v>
      </c>
      <c r="E14" s="116">
        <f>'10. ПП1. Дороги.2.Мер.'!G13</f>
        <v>4500000</v>
      </c>
      <c r="F14" s="116">
        <f>E14</f>
        <v>4500000</v>
      </c>
      <c r="G14" s="116">
        <f>F14</f>
        <v>4500000</v>
      </c>
      <c r="H14" s="116">
        <f>G14</f>
        <v>4500000</v>
      </c>
      <c r="I14" s="116">
        <v>0</v>
      </c>
      <c r="J14" s="116">
        <v>0</v>
      </c>
    </row>
    <row r="15" spans="1:10">
      <c r="A15" s="112"/>
      <c r="B15" s="114" t="s">
        <v>43</v>
      </c>
      <c r="C15" s="115"/>
      <c r="D15" s="113"/>
      <c r="E15" s="113"/>
      <c r="F15" s="113"/>
      <c r="G15" s="113"/>
      <c r="H15" s="113"/>
      <c r="I15" s="113"/>
      <c r="J15" s="113"/>
    </row>
    <row r="16" spans="1:10">
      <c r="A16" s="112"/>
      <c r="B16" s="112" t="s">
        <v>221</v>
      </c>
      <c r="C16" s="117"/>
      <c r="D16" s="113">
        <v>2019</v>
      </c>
      <c r="E16" s="116">
        <f>H16</f>
        <v>4500000</v>
      </c>
      <c r="F16" s="116">
        <f>E16</f>
        <v>4500000</v>
      </c>
      <c r="G16" s="116">
        <f>G14</f>
        <v>4500000</v>
      </c>
      <c r="H16" s="116">
        <f t="shared" ref="H16:J16" si="0">H14</f>
        <v>4500000</v>
      </c>
      <c r="I16" s="116">
        <f t="shared" si="0"/>
        <v>0</v>
      </c>
      <c r="J16" s="116">
        <f t="shared" si="0"/>
        <v>0</v>
      </c>
    </row>
    <row r="17" spans="1:10">
      <c r="A17" s="112"/>
      <c r="B17" s="112" t="s">
        <v>184</v>
      </c>
      <c r="C17" s="117"/>
      <c r="D17" s="112"/>
      <c r="E17" s="112"/>
      <c r="F17" s="112"/>
      <c r="G17" s="112"/>
      <c r="H17" s="112"/>
      <c r="I17" s="112"/>
      <c r="J17" s="112"/>
    </row>
    <row r="18" spans="1:10">
      <c r="A18" s="112"/>
      <c r="B18" s="114" t="s">
        <v>40</v>
      </c>
      <c r="C18" s="115"/>
      <c r="D18" s="112"/>
      <c r="E18" s="112"/>
      <c r="F18" s="112"/>
      <c r="G18" s="112"/>
      <c r="H18" s="112"/>
      <c r="I18" s="112"/>
      <c r="J18" s="112"/>
    </row>
    <row r="19" spans="1:10">
      <c r="A19" s="112"/>
      <c r="B19" s="114" t="s">
        <v>42</v>
      </c>
      <c r="C19" s="115"/>
      <c r="D19" s="112"/>
      <c r="E19" s="112"/>
      <c r="F19" s="112"/>
      <c r="G19" s="112"/>
      <c r="H19" s="112"/>
      <c r="I19" s="112"/>
      <c r="J19" s="112"/>
    </row>
    <row r="20" spans="1:10">
      <c r="A20" s="112"/>
      <c r="B20" s="114" t="s">
        <v>44</v>
      </c>
      <c r="C20" s="115"/>
      <c r="D20" s="113">
        <f t="shared" ref="D20:J20" si="1">D16</f>
        <v>2019</v>
      </c>
      <c r="E20" s="116">
        <f t="shared" si="1"/>
        <v>4500000</v>
      </c>
      <c r="F20" s="116">
        <f>E20</f>
        <v>4500000</v>
      </c>
      <c r="G20" s="116">
        <f t="shared" si="1"/>
        <v>4500000</v>
      </c>
      <c r="H20" s="116">
        <f t="shared" si="1"/>
        <v>4500000</v>
      </c>
      <c r="I20" s="116">
        <f t="shared" si="1"/>
        <v>0</v>
      </c>
      <c r="J20" s="116">
        <f t="shared" si="1"/>
        <v>0</v>
      </c>
    </row>
    <row r="21" spans="1:10">
      <c r="A21" s="112"/>
      <c r="B21" s="114" t="s">
        <v>43</v>
      </c>
      <c r="C21" s="114"/>
      <c r="D21" s="112"/>
      <c r="E21" s="112"/>
      <c r="F21" s="112"/>
      <c r="G21" s="112"/>
      <c r="H21" s="112"/>
      <c r="I21" s="112"/>
      <c r="J21" s="112"/>
    </row>
    <row r="22" spans="1:10" ht="30.75" customHeight="1">
      <c r="A22" s="418" t="s">
        <v>335</v>
      </c>
      <c r="B22" s="419"/>
      <c r="C22" s="419"/>
      <c r="D22" s="419"/>
      <c r="E22" s="419"/>
      <c r="F22" s="419"/>
      <c r="G22" s="419"/>
      <c r="H22" s="419"/>
      <c r="I22" s="419"/>
      <c r="J22" s="420"/>
    </row>
    <row r="23" spans="1:10">
      <c r="A23" s="112"/>
      <c r="B23" s="112" t="s">
        <v>184</v>
      </c>
      <c r="C23" s="112"/>
      <c r="D23" s="113"/>
      <c r="E23" s="113"/>
      <c r="F23" s="113"/>
      <c r="G23" s="113"/>
      <c r="H23" s="113"/>
      <c r="I23" s="113"/>
      <c r="J23" s="113"/>
    </row>
    <row r="24" spans="1:10">
      <c r="A24" s="112"/>
      <c r="B24" s="114" t="s">
        <v>40</v>
      </c>
      <c r="C24" s="114"/>
      <c r="D24" s="113"/>
      <c r="E24" s="113"/>
      <c r="F24" s="113"/>
      <c r="G24" s="113"/>
      <c r="H24" s="113"/>
      <c r="I24" s="113"/>
      <c r="J24" s="113"/>
    </row>
    <row r="25" spans="1:10">
      <c r="A25" s="112"/>
      <c r="B25" s="114" t="s">
        <v>42</v>
      </c>
      <c r="C25" s="114"/>
      <c r="D25" s="113"/>
      <c r="E25" s="113"/>
      <c r="F25" s="113"/>
      <c r="G25" s="113"/>
      <c r="H25" s="113"/>
      <c r="I25" s="113"/>
      <c r="J25" s="113"/>
    </row>
    <row r="26" spans="1:10">
      <c r="A26" s="112"/>
      <c r="B26" s="114" t="s">
        <v>44</v>
      </c>
      <c r="C26" s="115"/>
      <c r="D26" s="113">
        <v>2019</v>
      </c>
      <c r="E26" s="116">
        <f>'10. ПП1. Дороги.2.Мер.'!G14</f>
        <v>6500000</v>
      </c>
      <c r="F26" s="116">
        <f>E26</f>
        <v>6500000</v>
      </c>
      <c r="G26" s="116">
        <f>F26</f>
        <v>6500000</v>
      </c>
      <c r="H26" s="116">
        <f>G26</f>
        <v>6500000</v>
      </c>
      <c r="I26" s="116">
        <v>0</v>
      </c>
      <c r="J26" s="116">
        <v>0</v>
      </c>
    </row>
    <row r="27" spans="1:10">
      <c r="A27" s="112"/>
      <c r="B27" s="114" t="s">
        <v>43</v>
      </c>
      <c r="C27" s="115"/>
      <c r="D27" s="113"/>
      <c r="E27" s="113"/>
      <c r="F27" s="113"/>
      <c r="G27" s="113"/>
      <c r="H27" s="113"/>
      <c r="I27" s="113"/>
      <c r="J27" s="113"/>
    </row>
    <row r="28" spans="1:10">
      <c r="A28" s="112"/>
      <c r="B28" s="112" t="s">
        <v>221</v>
      </c>
      <c r="C28" s="117"/>
      <c r="D28" s="113">
        <v>2019</v>
      </c>
      <c r="E28" s="116">
        <f>H28</f>
        <v>6500000</v>
      </c>
      <c r="F28" s="116">
        <f>E28</f>
        <v>6500000</v>
      </c>
      <c r="G28" s="116">
        <f>G26</f>
        <v>6500000</v>
      </c>
      <c r="H28" s="116">
        <f t="shared" ref="H28:J28" si="2">H26</f>
        <v>6500000</v>
      </c>
      <c r="I28" s="116">
        <f t="shared" si="2"/>
        <v>0</v>
      </c>
      <c r="J28" s="116">
        <f t="shared" si="2"/>
        <v>0</v>
      </c>
    </row>
    <row r="29" spans="1:10">
      <c r="A29" s="112"/>
      <c r="B29" s="112" t="s">
        <v>184</v>
      </c>
      <c r="C29" s="117"/>
      <c r="D29" s="112"/>
      <c r="E29" s="112"/>
      <c r="F29" s="112"/>
      <c r="G29" s="112"/>
      <c r="H29" s="112"/>
      <c r="I29" s="112"/>
      <c r="J29" s="112"/>
    </row>
    <row r="30" spans="1:10">
      <c r="A30" s="112"/>
      <c r="B30" s="114" t="s">
        <v>40</v>
      </c>
      <c r="C30" s="115"/>
      <c r="D30" s="112"/>
      <c r="E30" s="112"/>
      <c r="F30" s="112"/>
      <c r="G30" s="112"/>
      <c r="H30" s="112"/>
      <c r="I30" s="112"/>
      <c r="J30" s="112"/>
    </row>
    <row r="31" spans="1:10">
      <c r="A31" s="112"/>
      <c r="B31" s="114" t="s">
        <v>42</v>
      </c>
      <c r="C31" s="115"/>
      <c r="D31" s="112"/>
      <c r="E31" s="112"/>
      <c r="F31" s="112"/>
      <c r="G31" s="112"/>
      <c r="H31" s="112"/>
      <c r="I31" s="112"/>
      <c r="J31" s="112"/>
    </row>
    <row r="32" spans="1:10">
      <c r="A32" s="112"/>
      <c r="B32" s="114" t="s">
        <v>44</v>
      </c>
      <c r="C32" s="115"/>
      <c r="D32" s="113">
        <f t="shared" ref="D32:E32" si="3">D28</f>
        <v>2019</v>
      </c>
      <c r="E32" s="116">
        <f t="shared" si="3"/>
        <v>6500000</v>
      </c>
      <c r="F32" s="116">
        <f>E32</f>
        <v>6500000</v>
      </c>
      <c r="G32" s="116">
        <f t="shared" ref="G32:J32" si="4">G28</f>
        <v>6500000</v>
      </c>
      <c r="H32" s="116">
        <f t="shared" si="4"/>
        <v>6500000</v>
      </c>
      <c r="I32" s="116">
        <f t="shared" si="4"/>
        <v>0</v>
      </c>
      <c r="J32" s="116">
        <f t="shared" si="4"/>
        <v>0</v>
      </c>
    </row>
    <row r="33" spans="1:10">
      <c r="A33" s="112"/>
      <c r="B33" s="114" t="s">
        <v>43</v>
      </c>
      <c r="C33" s="114"/>
      <c r="D33" s="112"/>
      <c r="E33" s="112"/>
      <c r="F33" s="112"/>
      <c r="G33" s="112"/>
      <c r="H33" s="112"/>
      <c r="I33" s="112"/>
      <c r="J33" s="112"/>
    </row>
    <row r="34" spans="1:10">
      <c r="A34" s="418" t="s">
        <v>336</v>
      </c>
      <c r="B34" s="419"/>
      <c r="C34" s="419"/>
      <c r="D34" s="419"/>
      <c r="E34" s="419"/>
      <c r="F34" s="419"/>
      <c r="G34" s="419"/>
      <c r="H34" s="419"/>
      <c r="I34" s="419"/>
      <c r="J34" s="420"/>
    </row>
    <row r="35" spans="1:10">
      <c r="A35" s="112"/>
      <c r="B35" s="112" t="s">
        <v>184</v>
      </c>
      <c r="C35" s="112"/>
      <c r="D35" s="113"/>
      <c r="E35" s="113"/>
      <c r="F35" s="113"/>
      <c r="G35" s="113"/>
      <c r="H35" s="113"/>
      <c r="I35" s="113"/>
      <c r="J35" s="113"/>
    </row>
    <row r="36" spans="1:10">
      <c r="A36" s="112"/>
      <c r="B36" s="114" t="s">
        <v>40</v>
      </c>
      <c r="C36" s="114"/>
      <c r="D36" s="113"/>
      <c r="E36" s="113"/>
      <c r="F36" s="113"/>
      <c r="G36" s="113"/>
      <c r="H36" s="113"/>
      <c r="I36" s="113"/>
      <c r="J36" s="113"/>
    </row>
    <row r="37" spans="1:10">
      <c r="A37" s="112"/>
      <c r="B37" s="114" t="s">
        <v>42</v>
      </c>
      <c r="C37" s="114"/>
      <c r="D37" s="113"/>
      <c r="E37" s="113"/>
      <c r="F37" s="113"/>
      <c r="G37" s="113"/>
      <c r="H37" s="113"/>
      <c r="I37" s="113"/>
      <c r="J37" s="113"/>
    </row>
    <row r="38" spans="1:10">
      <c r="A38" s="112"/>
      <c r="B38" s="114" t="s">
        <v>44</v>
      </c>
      <c r="C38" s="115"/>
      <c r="D38" s="113">
        <v>2019</v>
      </c>
      <c r="E38" s="116">
        <f>'10. ПП1. Дороги.2.Мер.'!G15</f>
        <v>5000000</v>
      </c>
      <c r="F38" s="116">
        <f>E38</f>
        <v>5000000</v>
      </c>
      <c r="G38" s="116">
        <f>F38</f>
        <v>5000000</v>
      </c>
      <c r="H38" s="116">
        <f>G38</f>
        <v>5000000</v>
      </c>
      <c r="I38" s="116">
        <v>0</v>
      </c>
      <c r="J38" s="116">
        <v>0</v>
      </c>
    </row>
    <row r="39" spans="1:10">
      <c r="A39" s="112"/>
      <c r="B39" s="114" t="s">
        <v>43</v>
      </c>
      <c r="C39" s="115"/>
      <c r="D39" s="113"/>
      <c r="E39" s="113"/>
      <c r="F39" s="113"/>
      <c r="G39" s="113"/>
      <c r="H39" s="113"/>
      <c r="I39" s="113"/>
      <c r="J39" s="113"/>
    </row>
    <row r="40" spans="1:10">
      <c r="A40" s="112"/>
      <c r="B40" s="112" t="s">
        <v>221</v>
      </c>
      <c r="C40" s="117"/>
      <c r="D40" s="113">
        <v>2019</v>
      </c>
      <c r="E40" s="116">
        <f>H40</f>
        <v>5000000</v>
      </c>
      <c r="F40" s="116">
        <f>E40</f>
        <v>5000000</v>
      </c>
      <c r="G40" s="116">
        <f>G38</f>
        <v>5000000</v>
      </c>
      <c r="H40" s="116">
        <f t="shared" ref="H40:J40" si="5">H38</f>
        <v>5000000</v>
      </c>
      <c r="I40" s="116">
        <f t="shared" si="5"/>
        <v>0</v>
      </c>
      <c r="J40" s="116">
        <f t="shared" si="5"/>
        <v>0</v>
      </c>
    </row>
    <row r="41" spans="1:10">
      <c r="A41" s="112"/>
      <c r="B41" s="112" t="s">
        <v>184</v>
      </c>
      <c r="C41" s="117"/>
      <c r="D41" s="112"/>
      <c r="E41" s="112"/>
      <c r="F41" s="112"/>
      <c r="G41" s="112"/>
      <c r="H41" s="112"/>
      <c r="I41" s="112"/>
      <c r="J41" s="112"/>
    </row>
    <row r="42" spans="1:10">
      <c r="A42" s="112"/>
      <c r="B42" s="114" t="s">
        <v>40</v>
      </c>
      <c r="C42" s="115"/>
      <c r="D42" s="112"/>
      <c r="E42" s="112"/>
      <c r="F42" s="112"/>
      <c r="G42" s="112"/>
      <c r="H42" s="112"/>
      <c r="I42" s="112"/>
      <c r="J42" s="112"/>
    </row>
    <row r="43" spans="1:10">
      <c r="A43" s="112"/>
      <c r="B43" s="114" t="s">
        <v>42</v>
      </c>
      <c r="C43" s="115"/>
      <c r="D43" s="112"/>
      <c r="E43" s="112"/>
      <c r="F43" s="112"/>
      <c r="G43" s="112"/>
      <c r="H43" s="112"/>
      <c r="I43" s="112"/>
      <c r="J43" s="112"/>
    </row>
    <row r="44" spans="1:10">
      <c r="A44" s="112"/>
      <c r="B44" s="114" t="s">
        <v>44</v>
      </c>
      <c r="C44" s="115"/>
      <c r="D44" s="113">
        <f t="shared" ref="D44:E44" si="6">D40</f>
        <v>2019</v>
      </c>
      <c r="E44" s="116">
        <f t="shared" si="6"/>
        <v>5000000</v>
      </c>
      <c r="F44" s="116">
        <f>E44</f>
        <v>5000000</v>
      </c>
      <c r="G44" s="116">
        <f t="shared" ref="G44:J44" si="7">G40</f>
        <v>5000000</v>
      </c>
      <c r="H44" s="116">
        <f t="shared" si="7"/>
        <v>5000000</v>
      </c>
      <c r="I44" s="116">
        <f t="shared" si="7"/>
        <v>0</v>
      </c>
      <c r="J44" s="116">
        <f t="shared" si="7"/>
        <v>0</v>
      </c>
    </row>
    <row r="45" spans="1:10">
      <c r="A45" s="112"/>
      <c r="B45" s="114" t="s">
        <v>43</v>
      </c>
      <c r="C45" s="114"/>
      <c r="D45" s="112"/>
      <c r="E45" s="112"/>
      <c r="F45" s="112"/>
      <c r="G45" s="112"/>
      <c r="H45" s="112"/>
      <c r="I45" s="112"/>
      <c r="J45" s="112"/>
    </row>
    <row r="46" spans="1:10">
      <c r="A46" s="418" t="s">
        <v>337</v>
      </c>
      <c r="B46" s="419"/>
      <c r="C46" s="419"/>
      <c r="D46" s="419"/>
      <c r="E46" s="419"/>
      <c r="F46" s="419"/>
      <c r="G46" s="419"/>
      <c r="H46" s="419"/>
      <c r="I46" s="419"/>
      <c r="J46" s="420"/>
    </row>
    <row r="47" spans="1:10">
      <c r="A47" s="112"/>
      <c r="B47" s="112" t="s">
        <v>184</v>
      </c>
      <c r="C47" s="112"/>
      <c r="D47" s="113"/>
      <c r="E47" s="113"/>
      <c r="F47" s="113"/>
      <c r="G47" s="113"/>
      <c r="H47" s="113"/>
      <c r="I47" s="113"/>
      <c r="J47" s="113"/>
    </row>
    <row r="48" spans="1:10">
      <c r="A48" s="112"/>
      <c r="B48" s="114" t="s">
        <v>40</v>
      </c>
      <c r="C48" s="114"/>
      <c r="D48" s="113"/>
      <c r="E48" s="113"/>
      <c r="F48" s="113"/>
      <c r="G48" s="113"/>
      <c r="H48" s="113"/>
      <c r="I48" s="113"/>
      <c r="J48" s="113"/>
    </row>
    <row r="49" spans="1:10">
      <c r="A49" s="112"/>
      <c r="B49" s="114" t="s">
        <v>42</v>
      </c>
      <c r="C49" s="114"/>
      <c r="D49" s="113"/>
      <c r="E49" s="113"/>
      <c r="F49" s="113"/>
      <c r="G49" s="113"/>
      <c r="H49" s="113"/>
      <c r="I49" s="113"/>
      <c r="J49" s="113"/>
    </row>
    <row r="50" spans="1:10">
      <c r="A50" s="112"/>
      <c r="B50" s="114" t="s">
        <v>44</v>
      </c>
      <c r="C50" s="115"/>
      <c r="D50" s="113">
        <v>2019</v>
      </c>
      <c r="E50" s="116">
        <f>'10. ПП1. Дороги.2.Мер.'!G16</f>
        <v>3000000</v>
      </c>
      <c r="F50" s="116">
        <f>E50</f>
        <v>3000000</v>
      </c>
      <c r="G50" s="116">
        <f>F50</f>
        <v>3000000</v>
      </c>
      <c r="H50" s="116">
        <f>G50</f>
        <v>3000000</v>
      </c>
      <c r="I50" s="116">
        <v>0</v>
      </c>
      <c r="J50" s="116">
        <v>0</v>
      </c>
    </row>
    <row r="51" spans="1:10">
      <c r="A51" s="112"/>
      <c r="B51" s="114" t="s">
        <v>43</v>
      </c>
      <c r="C51" s="115"/>
      <c r="D51" s="113"/>
      <c r="E51" s="113"/>
      <c r="F51" s="113"/>
      <c r="G51" s="113"/>
      <c r="H51" s="113"/>
      <c r="I51" s="113"/>
      <c r="J51" s="113"/>
    </row>
    <row r="52" spans="1:10">
      <c r="A52" s="112"/>
      <c r="B52" s="112" t="s">
        <v>221</v>
      </c>
      <c r="C52" s="117"/>
      <c r="D52" s="113">
        <v>2019</v>
      </c>
      <c r="E52" s="116">
        <f>H52</f>
        <v>3000000</v>
      </c>
      <c r="F52" s="116">
        <f>E52</f>
        <v>3000000</v>
      </c>
      <c r="G52" s="116">
        <f>G50</f>
        <v>3000000</v>
      </c>
      <c r="H52" s="116">
        <f t="shared" ref="H52:J52" si="8">H50</f>
        <v>3000000</v>
      </c>
      <c r="I52" s="116">
        <f t="shared" si="8"/>
        <v>0</v>
      </c>
      <c r="J52" s="116">
        <f t="shared" si="8"/>
        <v>0</v>
      </c>
    </row>
    <row r="53" spans="1:10">
      <c r="A53" s="112"/>
      <c r="B53" s="112" t="s">
        <v>184</v>
      </c>
      <c r="C53" s="117"/>
      <c r="D53" s="112"/>
      <c r="E53" s="112"/>
      <c r="F53" s="112"/>
      <c r="G53" s="112"/>
      <c r="H53" s="112"/>
      <c r="I53" s="112"/>
      <c r="J53" s="112"/>
    </row>
    <row r="54" spans="1:10">
      <c r="A54" s="112"/>
      <c r="B54" s="114" t="s">
        <v>40</v>
      </c>
      <c r="C54" s="115"/>
      <c r="D54" s="112"/>
      <c r="E54" s="112"/>
      <c r="F54" s="112"/>
      <c r="G54" s="112"/>
      <c r="H54" s="112"/>
      <c r="I54" s="112"/>
      <c r="J54" s="112"/>
    </row>
    <row r="55" spans="1:10">
      <c r="A55" s="112"/>
      <c r="B55" s="114" t="s">
        <v>42</v>
      </c>
      <c r="C55" s="115"/>
      <c r="D55" s="112"/>
      <c r="E55" s="112"/>
      <c r="F55" s="112"/>
      <c r="G55" s="112"/>
      <c r="H55" s="112"/>
      <c r="I55" s="112"/>
      <c r="J55" s="112"/>
    </row>
    <row r="56" spans="1:10">
      <c r="A56" s="112"/>
      <c r="B56" s="114" t="s">
        <v>44</v>
      </c>
      <c r="C56" s="115"/>
      <c r="D56" s="113">
        <f t="shared" ref="D56:E56" si="9">D52</f>
        <v>2019</v>
      </c>
      <c r="E56" s="116">
        <f t="shared" si="9"/>
        <v>3000000</v>
      </c>
      <c r="F56" s="116">
        <f>E56</f>
        <v>3000000</v>
      </c>
      <c r="G56" s="116">
        <f t="shared" ref="G56:J56" si="10">G52</f>
        <v>3000000</v>
      </c>
      <c r="H56" s="116">
        <f t="shared" si="10"/>
        <v>3000000</v>
      </c>
      <c r="I56" s="116">
        <f t="shared" si="10"/>
        <v>0</v>
      </c>
      <c r="J56" s="116">
        <f t="shared" si="10"/>
        <v>0</v>
      </c>
    </row>
    <row r="57" spans="1:10">
      <c r="A57" s="112"/>
      <c r="B57" s="114" t="s">
        <v>43</v>
      </c>
      <c r="C57" s="114"/>
      <c r="D57" s="112"/>
      <c r="E57" s="112"/>
      <c r="F57" s="112"/>
      <c r="G57" s="112"/>
      <c r="H57" s="112"/>
      <c r="I57" s="112"/>
      <c r="J57" s="112"/>
    </row>
    <row r="58" spans="1:10">
      <c r="A58" s="112"/>
      <c r="B58" s="118" t="s">
        <v>233</v>
      </c>
      <c r="C58" s="118"/>
      <c r="D58" s="113">
        <v>2019</v>
      </c>
      <c r="E58" s="116">
        <f>E14+E26+E38+E50</f>
        <v>19000000</v>
      </c>
      <c r="F58" s="116">
        <f t="shared" ref="F58:J58" si="11">F14+F26+F38+F50</f>
        <v>19000000</v>
      </c>
      <c r="G58" s="116">
        <f t="shared" si="11"/>
        <v>19000000</v>
      </c>
      <c r="H58" s="116">
        <f t="shared" si="11"/>
        <v>19000000</v>
      </c>
      <c r="I58" s="116">
        <f t="shared" si="11"/>
        <v>0</v>
      </c>
      <c r="J58" s="116">
        <f t="shared" si="11"/>
        <v>0</v>
      </c>
    </row>
    <row r="59" spans="1:10">
      <c r="A59" s="112"/>
      <c r="B59" s="112" t="s">
        <v>184</v>
      </c>
      <c r="C59" s="112"/>
      <c r="D59" s="112"/>
      <c r="E59" s="112"/>
      <c r="F59" s="112"/>
      <c r="G59" s="112"/>
      <c r="H59" s="112"/>
      <c r="I59" s="112"/>
      <c r="J59" s="112"/>
    </row>
    <row r="60" spans="1:10">
      <c r="A60" s="112"/>
      <c r="B60" s="114" t="s">
        <v>40</v>
      </c>
      <c r="C60" s="114"/>
      <c r="D60" s="112"/>
      <c r="E60" s="112"/>
      <c r="F60" s="112"/>
      <c r="G60" s="112"/>
      <c r="H60" s="112"/>
      <c r="I60" s="112"/>
      <c r="J60" s="112"/>
    </row>
    <row r="61" spans="1:10">
      <c r="A61" s="112"/>
      <c r="B61" s="114" t="s">
        <v>42</v>
      </c>
      <c r="C61" s="114"/>
      <c r="D61" s="112"/>
      <c r="E61" s="112"/>
      <c r="F61" s="112"/>
      <c r="G61" s="112"/>
      <c r="H61" s="112"/>
      <c r="I61" s="112"/>
      <c r="J61" s="112"/>
    </row>
    <row r="62" spans="1:10">
      <c r="A62" s="112"/>
      <c r="B62" s="114" t="s">
        <v>44</v>
      </c>
      <c r="C62" s="114"/>
      <c r="D62" s="113">
        <f t="shared" ref="D62:H62" si="12">D58</f>
        <v>2019</v>
      </c>
      <c r="E62" s="116">
        <f t="shared" si="12"/>
        <v>19000000</v>
      </c>
      <c r="F62" s="116">
        <f>E62</f>
        <v>19000000</v>
      </c>
      <c r="G62" s="116">
        <f t="shared" si="12"/>
        <v>19000000</v>
      </c>
      <c r="H62" s="116">
        <f t="shared" si="12"/>
        <v>19000000</v>
      </c>
      <c r="I62" s="116">
        <f t="shared" ref="I62:J62" si="13">I58</f>
        <v>0</v>
      </c>
      <c r="J62" s="116">
        <f t="shared" si="13"/>
        <v>0</v>
      </c>
    </row>
    <row r="63" spans="1:10">
      <c r="A63" s="112"/>
      <c r="B63" s="114" t="s">
        <v>43</v>
      </c>
      <c r="C63" s="114"/>
      <c r="D63" s="112"/>
      <c r="E63" s="116"/>
      <c r="F63" s="116"/>
      <c r="G63" s="116"/>
      <c r="H63" s="116"/>
      <c r="I63" s="116"/>
      <c r="J63" s="116"/>
    </row>
    <row r="64" spans="1:10">
      <c r="A64" s="112"/>
      <c r="B64" s="118" t="s">
        <v>235</v>
      </c>
      <c r="C64" s="118"/>
      <c r="D64" s="113">
        <f>D62</f>
        <v>2019</v>
      </c>
      <c r="E64" s="116">
        <f>E62</f>
        <v>19000000</v>
      </c>
      <c r="F64" s="116">
        <f>E64</f>
        <v>19000000</v>
      </c>
      <c r="G64" s="116">
        <f>G62</f>
        <v>19000000</v>
      </c>
      <c r="H64" s="116">
        <f>H62</f>
        <v>19000000</v>
      </c>
      <c r="I64" s="116">
        <f t="shared" ref="I64:J64" si="14">I62</f>
        <v>0</v>
      </c>
      <c r="J64" s="116">
        <f t="shared" si="14"/>
        <v>0</v>
      </c>
    </row>
    <row r="65" spans="1:10">
      <c r="A65" s="112"/>
      <c r="B65" s="112" t="s">
        <v>184</v>
      </c>
      <c r="C65" s="112"/>
      <c r="D65" s="112"/>
      <c r="E65" s="116"/>
      <c r="F65" s="116"/>
      <c r="G65" s="116"/>
      <c r="H65" s="116"/>
      <c r="I65" s="116"/>
      <c r="J65" s="116"/>
    </row>
    <row r="66" spans="1:10">
      <c r="A66" s="112"/>
      <c r="B66" s="114" t="s">
        <v>40</v>
      </c>
      <c r="C66" s="114"/>
      <c r="D66" s="112"/>
      <c r="E66" s="116"/>
      <c r="F66" s="116"/>
      <c r="G66" s="116"/>
      <c r="H66" s="116"/>
      <c r="I66" s="116"/>
      <c r="J66" s="116"/>
    </row>
    <row r="67" spans="1:10">
      <c r="A67" s="112"/>
      <c r="B67" s="114" t="s">
        <v>42</v>
      </c>
      <c r="C67" s="114"/>
      <c r="D67" s="112"/>
      <c r="E67" s="116"/>
      <c r="F67" s="116"/>
      <c r="G67" s="116"/>
      <c r="H67" s="116"/>
      <c r="I67" s="116"/>
      <c r="J67" s="116"/>
    </row>
    <row r="68" spans="1:10">
      <c r="A68" s="112"/>
      <c r="B68" s="114" t="s">
        <v>44</v>
      </c>
      <c r="C68" s="114"/>
      <c r="D68" s="113">
        <f t="shared" ref="D68:E68" si="15">D64</f>
        <v>2019</v>
      </c>
      <c r="E68" s="116">
        <f t="shared" si="15"/>
        <v>19000000</v>
      </c>
      <c r="F68" s="116">
        <f>E68</f>
        <v>19000000</v>
      </c>
      <c r="G68" s="116">
        <f t="shared" ref="G68:H68" si="16">G64</f>
        <v>19000000</v>
      </c>
      <c r="H68" s="116">
        <f t="shared" si="16"/>
        <v>19000000</v>
      </c>
      <c r="I68" s="116">
        <f t="shared" ref="I68:J68" si="17">I64</f>
        <v>0</v>
      </c>
      <c r="J68" s="116">
        <f t="shared" si="17"/>
        <v>0</v>
      </c>
    </row>
    <row r="69" spans="1:10">
      <c r="A69" s="112"/>
      <c r="B69" s="114" t="s">
        <v>43</v>
      </c>
      <c r="C69" s="114"/>
      <c r="D69" s="112"/>
      <c r="E69" s="112"/>
      <c r="F69" s="112"/>
      <c r="G69" s="112"/>
      <c r="H69" s="112"/>
      <c r="I69" s="112"/>
      <c r="J69" s="112"/>
    </row>
    <row r="70" spans="1:10">
      <c r="A70" s="119"/>
      <c r="B70" s="119"/>
      <c r="C70" s="119"/>
      <c r="D70" s="119"/>
      <c r="E70" s="119"/>
      <c r="F70" s="119"/>
      <c r="G70" s="119"/>
      <c r="H70" s="119"/>
      <c r="I70" s="119"/>
      <c r="J70" s="119"/>
    </row>
    <row r="71" spans="1:10" s="90" customFormat="1" ht="18.75" customHeight="1">
      <c r="B71" s="392" t="s">
        <v>155</v>
      </c>
      <c r="C71" s="392"/>
      <c r="D71" s="392"/>
      <c r="E71" s="392"/>
      <c r="F71" s="120"/>
      <c r="G71" s="120"/>
      <c r="H71" s="106"/>
      <c r="I71" s="121" t="s">
        <v>13</v>
      </c>
    </row>
  </sheetData>
  <mergeCells count="18">
    <mergeCell ref="A10:J10"/>
    <mergeCell ref="A22:J22"/>
    <mergeCell ref="A34:J34"/>
    <mergeCell ref="A46:J46"/>
    <mergeCell ref="B71:E71"/>
    <mergeCell ref="H1:J1"/>
    <mergeCell ref="H4:J4"/>
    <mergeCell ref="A3:J3"/>
    <mergeCell ref="A4:A5"/>
    <mergeCell ref="B4:B5"/>
    <mergeCell ref="G4:G5"/>
    <mergeCell ref="D4:D5"/>
    <mergeCell ref="E4:E5"/>
    <mergeCell ref="A6:J6"/>
    <mergeCell ref="A7:J7"/>
    <mergeCell ref="A8:J8"/>
    <mergeCell ref="C4:C5"/>
    <mergeCell ref="F4:F5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>
    <pageSetUpPr fitToPage="1"/>
  </sheetPr>
  <dimension ref="A1:T104"/>
  <sheetViews>
    <sheetView topLeftCell="A34" workbookViewId="0">
      <selection activeCell="A62" sqref="A62:A64"/>
    </sheetView>
  </sheetViews>
  <sheetFormatPr defaultColWidth="9.109375" defaultRowHeight="13.8"/>
  <cols>
    <col min="1" max="1" width="17.109375" style="19" customWidth="1"/>
    <col min="2" max="2" width="59.6640625" style="76" customWidth="1"/>
    <col min="3" max="3" width="13.109375" style="76" bestFit="1" customWidth="1"/>
    <col min="4" max="4" width="6.33203125" style="209" customWidth="1"/>
    <col min="5" max="5" width="10.33203125" style="209" bestFit="1" customWidth="1"/>
    <col min="6" max="6" width="5.5546875" style="209" customWidth="1"/>
    <col min="7" max="9" width="15.5546875" style="23" customWidth="1"/>
    <col min="10" max="10" width="17.44140625" style="23" customWidth="1"/>
    <col min="11" max="11" width="43.33203125" style="305" customWidth="1"/>
    <col min="12" max="13" width="15.5546875" style="305" customWidth="1"/>
    <col min="14" max="14" width="15.44140625" style="305" customWidth="1"/>
    <col min="15" max="15" width="15.6640625" style="305" customWidth="1"/>
    <col min="16" max="16" width="15.44140625" style="305" customWidth="1"/>
    <col min="17" max="18" width="15.44140625" style="298" customWidth="1"/>
    <col min="19" max="19" width="19" style="76" customWidth="1"/>
    <col min="20" max="16384" width="9.109375" style="19"/>
  </cols>
  <sheetData>
    <row r="1" spans="1:19" ht="62.25" customHeight="1">
      <c r="H1" s="439"/>
      <c r="I1" s="439"/>
      <c r="J1" s="439"/>
      <c r="K1" s="304"/>
      <c r="M1" s="306"/>
      <c r="Q1" s="422" t="s">
        <v>134</v>
      </c>
      <c r="R1" s="422"/>
      <c r="S1" s="422"/>
    </row>
    <row r="2" spans="1:19" ht="39" customHeight="1">
      <c r="B2" s="426" t="s">
        <v>167</v>
      </c>
      <c r="C2" s="426"/>
      <c r="D2" s="426"/>
      <c r="E2" s="426"/>
      <c r="F2" s="426"/>
      <c r="G2" s="426"/>
      <c r="H2" s="426"/>
      <c r="I2" s="426"/>
      <c r="J2" s="426"/>
      <c r="K2" s="307"/>
      <c r="L2" s="426" t="s">
        <v>161</v>
      </c>
      <c r="M2" s="426"/>
      <c r="N2" s="426"/>
      <c r="O2" s="426"/>
      <c r="P2" s="426"/>
      <c r="Q2" s="426"/>
      <c r="R2" s="426"/>
      <c r="S2" s="426"/>
    </row>
    <row r="3" spans="1:19" ht="15" customHeight="1">
      <c r="A3" s="427" t="s">
        <v>137</v>
      </c>
      <c r="B3" s="427" t="s">
        <v>138</v>
      </c>
      <c r="C3" s="455" t="s">
        <v>286</v>
      </c>
      <c r="D3" s="456"/>
      <c r="E3" s="456"/>
      <c r="F3" s="457"/>
      <c r="G3" s="464" t="s">
        <v>85</v>
      </c>
      <c r="H3" s="464"/>
      <c r="I3" s="464"/>
      <c r="J3" s="464"/>
      <c r="K3" s="430" t="s">
        <v>249</v>
      </c>
      <c r="L3" s="443" t="s">
        <v>130</v>
      </c>
      <c r="M3" s="443"/>
      <c r="N3" s="443"/>
      <c r="O3" s="443"/>
      <c r="P3" s="443"/>
      <c r="Q3" s="443"/>
      <c r="R3" s="443"/>
      <c r="S3" s="427" t="s">
        <v>135</v>
      </c>
    </row>
    <row r="4" spans="1:19">
      <c r="A4" s="427"/>
      <c r="B4" s="427"/>
      <c r="C4" s="458"/>
      <c r="D4" s="459"/>
      <c r="E4" s="459"/>
      <c r="F4" s="460"/>
      <c r="G4" s="464"/>
      <c r="H4" s="464"/>
      <c r="I4" s="464"/>
      <c r="J4" s="464"/>
      <c r="K4" s="431"/>
      <c r="L4" s="444" t="s">
        <v>290</v>
      </c>
      <c r="M4" s="444"/>
      <c r="N4" s="443" t="s">
        <v>291</v>
      </c>
      <c r="O4" s="443"/>
      <c r="P4" s="443"/>
      <c r="Q4" s="443" t="s">
        <v>33</v>
      </c>
      <c r="R4" s="443"/>
      <c r="S4" s="427"/>
    </row>
    <row r="5" spans="1:19">
      <c r="A5" s="427"/>
      <c r="B5" s="427"/>
      <c r="C5" s="461"/>
      <c r="D5" s="462"/>
      <c r="E5" s="462"/>
      <c r="F5" s="463"/>
      <c r="G5" s="464"/>
      <c r="H5" s="464"/>
      <c r="I5" s="464"/>
      <c r="J5" s="464"/>
      <c r="K5" s="431"/>
      <c r="L5" s="444"/>
      <c r="M5" s="444"/>
      <c r="N5" s="428" t="s">
        <v>244</v>
      </c>
      <c r="O5" s="451" t="s">
        <v>292</v>
      </c>
      <c r="P5" s="451"/>
      <c r="Q5" s="443"/>
      <c r="R5" s="443"/>
      <c r="S5" s="427"/>
    </row>
    <row r="6" spans="1:19">
      <c r="A6" s="427"/>
      <c r="B6" s="427"/>
      <c r="C6" s="289" t="s">
        <v>282</v>
      </c>
      <c r="D6" s="289" t="s">
        <v>283</v>
      </c>
      <c r="E6" s="289" t="s">
        <v>284</v>
      </c>
      <c r="F6" s="248" t="s">
        <v>3</v>
      </c>
      <c r="G6" s="200">
        <v>2019</v>
      </c>
      <c r="H6" s="200">
        <v>2020</v>
      </c>
      <c r="I6" s="200">
        <v>2021</v>
      </c>
      <c r="J6" s="290" t="s">
        <v>4</v>
      </c>
      <c r="K6" s="432"/>
      <c r="L6" s="308" t="s">
        <v>132</v>
      </c>
      <c r="M6" s="308" t="s">
        <v>133</v>
      </c>
      <c r="N6" s="429"/>
      <c r="O6" s="308" t="s">
        <v>132</v>
      </c>
      <c r="P6" s="308" t="s">
        <v>133</v>
      </c>
      <c r="Q6" s="299" t="s">
        <v>246</v>
      </c>
      <c r="R6" s="299" t="s">
        <v>251</v>
      </c>
      <c r="S6" s="427"/>
    </row>
    <row r="7" spans="1:19" ht="15" customHeight="1">
      <c r="A7" s="448" t="s">
        <v>48</v>
      </c>
      <c r="B7" s="448" t="s">
        <v>139</v>
      </c>
      <c r="C7" s="452">
        <v>1200000000</v>
      </c>
      <c r="D7" s="440" t="s">
        <v>5</v>
      </c>
      <c r="E7" s="440" t="str">
        <f>D7</f>
        <v>Х</v>
      </c>
      <c r="F7" s="440" t="s">
        <v>117</v>
      </c>
      <c r="G7" s="433">
        <f>G12+G42+G62+G72</f>
        <v>524109000</v>
      </c>
      <c r="H7" s="433">
        <f>H12+H42+H62+H72</f>
        <v>421433175</v>
      </c>
      <c r="I7" s="433">
        <f>I12+I42+I62+I72</f>
        <v>425397275</v>
      </c>
      <c r="J7" s="433">
        <f>J12+J42+J62+J72</f>
        <v>1370939450</v>
      </c>
      <c r="K7" s="309" t="s">
        <v>247</v>
      </c>
      <c r="L7" s="310">
        <f>'[1]06. Пр.1 Распределение. Отч.7'!$P$7</f>
        <v>540040480.71000004</v>
      </c>
      <c r="M7" s="310">
        <f>'[1]06. Пр.1 Распределение. Отч.7'!$R$7</f>
        <v>519850383.11000001</v>
      </c>
      <c r="N7" s="311" t="e">
        <f>N9+N10+N11</f>
        <v>#REF!</v>
      </c>
      <c r="O7" s="311" t="e">
        <f>N7</f>
        <v>#REF!</v>
      </c>
      <c r="P7" s="311" t="e">
        <f>P9+P10+P11</f>
        <v>#REF!</v>
      </c>
      <c r="Q7" s="311">
        <f>Q12+Q42+Q62+Q72</f>
        <v>421433175</v>
      </c>
      <c r="R7" s="311">
        <f>R12+R42+R62+R72</f>
        <v>425397275</v>
      </c>
      <c r="S7" s="423"/>
    </row>
    <row r="8" spans="1:19">
      <c r="A8" s="449"/>
      <c r="B8" s="449"/>
      <c r="C8" s="453"/>
      <c r="D8" s="441"/>
      <c r="E8" s="441"/>
      <c r="F8" s="441"/>
      <c r="G8" s="434"/>
      <c r="H8" s="434"/>
      <c r="I8" s="434"/>
      <c r="J8" s="434"/>
      <c r="K8" s="309" t="s">
        <v>140</v>
      </c>
      <c r="L8" s="310"/>
      <c r="M8" s="310"/>
      <c r="N8" s="311"/>
      <c r="O8" s="311"/>
      <c r="P8" s="311"/>
      <c r="Q8" s="311"/>
      <c r="R8" s="311"/>
      <c r="S8" s="424"/>
    </row>
    <row r="9" spans="1:19">
      <c r="A9" s="449"/>
      <c r="B9" s="449"/>
      <c r="C9" s="453"/>
      <c r="D9" s="441"/>
      <c r="E9" s="441"/>
      <c r="F9" s="441"/>
      <c r="G9" s="434"/>
      <c r="H9" s="434"/>
      <c r="I9" s="434"/>
      <c r="J9" s="434"/>
      <c r="K9" s="312" t="s">
        <v>248</v>
      </c>
      <c r="L9" s="310">
        <f>'[1]06. Пр.1 Распределение. Отч.7'!$N$9</f>
        <v>466911208.89999998</v>
      </c>
      <c r="M9" s="310">
        <f>'[2]06. Пр.1 Распределение. Отч.7'!$W$9</f>
        <v>463535688.02999997</v>
      </c>
      <c r="N9" s="311" t="e">
        <f>N14+N44+N64+N74</f>
        <v>#REF!</v>
      </c>
      <c r="O9" s="311" t="e">
        <f>N9</f>
        <v>#REF!</v>
      </c>
      <c r="P9" s="311" t="e">
        <f>P14+P44+P64+P74</f>
        <v>#REF!</v>
      </c>
      <c r="Q9" s="311" t="e">
        <f>Q7-Q10</f>
        <v>#REF!</v>
      </c>
      <c r="R9" s="311" t="e">
        <f t="shared" ref="R9" si="0">R7-R10</f>
        <v>#REF!</v>
      </c>
      <c r="S9" s="424"/>
    </row>
    <row r="10" spans="1:19" ht="27.6">
      <c r="A10" s="449"/>
      <c r="B10" s="449"/>
      <c r="C10" s="453"/>
      <c r="D10" s="441"/>
      <c r="E10" s="441"/>
      <c r="F10" s="441"/>
      <c r="G10" s="434"/>
      <c r="H10" s="434"/>
      <c r="I10" s="434"/>
      <c r="J10" s="434"/>
      <c r="K10" s="312" t="s">
        <v>250</v>
      </c>
      <c r="L10" s="310">
        <v>0</v>
      </c>
      <c r="M10" s="310">
        <v>0</v>
      </c>
      <c r="N10" s="311" t="e">
        <f>N15+N75</f>
        <v>#REF!</v>
      </c>
      <c r="O10" s="311" t="e">
        <f>N10</f>
        <v>#REF!</v>
      </c>
      <c r="P10" s="311" t="e">
        <f>P15+P75</f>
        <v>#REF!</v>
      </c>
      <c r="Q10" s="311" t="e">
        <f>Q15+Q75</f>
        <v>#REF!</v>
      </c>
      <c r="R10" s="311" t="e">
        <f>R15+R75</f>
        <v>#REF!</v>
      </c>
      <c r="S10" s="424"/>
    </row>
    <row r="11" spans="1:19" ht="27.6">
      <c r="A11" s="450"/>
      <c r="B11" s="450"/>
      <c r="C11" s="454"/>
      <c r="D11" s="442"/>
      <c r="E11" s="442"/>
      <c r="F11" s="442"/>
      <c r="G11" s="435"/>
      <c r="H11" s="435"/>
      <c r="I11" s="435"/>
      <c r="J11" s="435"/>
      <c r="K11" s="312" t="s">
        <v>293</v>
      </c>
      <c r="L11" s="310">
        <f>'[1]06. Пр.1 Распределение. Отч.7'!$P$10</f>
        <v>108530</v>
      </c>
      <c r="M11" s="310">
        <f>'[1]06. Пр.1 Распределение. Отч.7'!$R$10</f>
        <v>108530</v>
      </c>
      <c r="N11" s="311" t="e">
        <f>N45</f>
        <v>#REF!</v>
      </c>
      <c r="O11" s="311" t="e">
        <f>N11</f>
        <v>#REF!</v>
      </c>
      <c r="P11" s="311" t="e">
        <f>P45</f>
        <v>#REF!</v>
      </c>
      <c r="Q11" s="311">
        <v>0</v>
      </c>
      <c r="R11" s="311">
        <v>0</v>
      </c>
      <c r="S11" s="425"/>
    </row>
    <row r="12" spans="1:19" ht="15" customHeight="1">
      <c r="A12" s="445" t="s">
        <v>6</v>
      </c>
      <c r="B12" s="448" t="s">
        <v>73</v>
      </c>
      <c r="C12" s="440">
        <v>1210000000</v>
      </c>
      <c r="D12" s="440" t="s">
        <v>5</v>
      </c>
      <c r="E12" s="440" t="str">
        <f>D12</f>
        <v>Х</v>
      </c>
      <c r="F12" s="440" t="s">
        <v>117</v>
      </c>
      <c r="G12" s="433">
        <f>SUM(G17:G41)/2</f>
        <v>278112229</v>
      </c>
      <c r="H12" s="433">
        <f>SUM(H17:H41)/2</f>
        <v>210199719</v>
      </c>
      <c r="I12" s="433">
        <f>SUM(I17:I41)/2</f>
        <v>214163819</v>
      </c>
      <c r="J12" s="433">
        <f>SUM(J17:J41)/2</f>
        <v>702475767</v>
      </c>
      <c r="K12" s="309" t="s">
        <v>247</v>
      </c>
      <c r="L12" s="310">
        <f>'[1]06. Пр.1 Распределение. Отч.7'!$P$11</f>
        <v>259944919.30000001</v>
      </c>
      <c r="M12" s="310">
        <f>'[1]06. Пр.1 Распределение. Отч.7'!$R$11</f>
        <v>258582122.21000004</v>
      </c>
      <c r="N12" s="311">
        <f>'10. ПП1. Дороги.2.Мер.'!G18</f>
        <v>278112229</v>
      </c>
      <c r="O12" s="311">
        <f>N12</f>
        <v>278112229</v>
      </c>
      <c r="P12" s="311">
        <f>SUM(P17:P38)/2</f>
        <v>42524177.659999996</v>
      </c>
      <c r="Q12" s="311">
        <f>'10. ПП1. Дороги.2.Мер.'!H18</f>
        <v>210199719</v>
      </c>
      <c r="R12" s="311">
        <f>'10. ПП1. Дороги.2.Мер.'!I18</f>
        <v>214163819</v>
      </c>
      <c r="S12" s="436"/>
    </row>
    <row r="13" spans="1:19">
      <c r="A13" s="446"/>
      <c r="B13" s="449"/>
      <c r="C13" s="441"/>
      <c r="D13" s="441"/>
      <c r="E13" s="441"/>
      <c r="F13" s="441"/>
      <c r="G13" s="434"/>
      <c r="H13" s="434"/>
      <c r="I13" s="434"/>
      <c r="J13" s="434"/>
      <c r="K13" s="309" t="s">
        <v>140</v>
      </c>
      <c r="L13" s="310"/>
      <c r="M13" s="310"/>
      <c r="N13" s="311"/>
      <c r="O13" s="311"/>
      <c r="P13" s="311"/>
      <c r="Q13" s="311"/>
      <c r="R13" s="311"/>
      <c r="S13" s="437"/>
    </row>
    <row r="14" spans="1:19">
      <c r="A14" s="446"/>
      <c r="B14" s="449"/>
      <c r="C14" s="441"/>
      <c r="D14" s="441"/>
      <c r="E14" s="441"/>
      <c r="F14" s="441"/>
      <c r="G14" s="434"/>
      <c r="H14" s="434"/>
      <c r="I14" s="434"/>
      <c r="J14" s="434"/>
      <c r="K14" s="312" t="s">
        <v>248</v>
      </c>
      <c r="L14" s="310">
        <f>'[1]06. Пр.1 Распределение. Отч.7'!$P$13</f>
        <v>259944919.30000001</v>
      </c>
      <c r="M14" s="310">
        <f>'[1]06. Пр.1 Распределение. Отч.7'!$R$13</f>
        <v>258582122.21000004</v>
      </c>
      <c r="N14" s="311" t="e">
        <f>#REF!+N19+N23+N26+N29+N32+#REF!+N38+N41+#REF!</f>
        <v>#REF!</v>
      </c>
      <c r="O14" s="311" t="e">
        <f>N14</f>
        <v>#REF!</v>
      </c>
      <c r="P14" s="311" t="e">
        <f>#REF!+P19+P23+P26+P29+P32+#REF!+P38+P41+#REF!</f>
        <v>#REF!</v>
      </c>
      <c r="Q14" s="311">
        <f>'10. ПП1. Дороги.2.Мер.'!H21</f>
        <v>0</v>
      </c>
      <c r="R14" s="311">
        <f>'10. ПП1. Дороги.2.Мер.'!I21</f>
        <v>0</v>
      </c>
      <c r="S14" s="437"/>
    </row>
    <row r="15" spans="1:19" ht="27.6">
      <c r="A15" s="447"/>
      <c r="B15" s="450"/>
      <c r="C15" s="442"/>
      <c r="D15" s="442"/>
      <c r="E15" s="442"/>
      <c r="F15" s="442"/>
      <c r="G15" s="435"/>
      <c r="H15" s="435"/>
      <c r="I15" s="435"/>
      <c r="J15" s="435"/>
      <c r="K15" s="312" t="s">
        <v>250</v>
      </c>
      <c r="L15" s="310">
        <v>0</v>
      </c>
      <c r="M15" s="310">
        <v>0</v>
      </c>
      <c r="N15" s="311" t="e">
        <f>#REF!</f>
        <v>#REF!</v>
      </c>
      <c r="O15" s="311" t="e">
        <f>N15</f>
        <v>#REF!</v>
      </c>
      <c r="P15" s="311" t="e">
        <f>#REF!</f>
        <v>#REF!</v>
      </c>
      <c r="Q15" s="311" t="e">
        <f>'10. ПП1. Дороги.2.Мер.'!#REF!</f>
        <v>#REF!</v>
      </c>
      <c r="R15" s="311" t="e">
        <f>'10. ПП1. Дороги.2.Мер.'!#REF!</f>
        <v>#REF!</v>
      </c>
      <c r="S15" s="438"/>
    </row>
    <row r="16" spans="1:19" ht="14.4">
      <c r="A16" s="247"/>
      <c r="B16" s="211" t="s">
        <v>215</v>
      </c>
      <c r="C16" s="212"/>
      <c r="D16" s="212"/>
      <c r="E16" s="212"/>
      <c r="F16" s="212"/>
      <c r="G16" s="213">
        <f>'10. ПП1. Дороги.2.Мер.'!G18</f>
        <v>278112229</v>
      </c>
      <c r="H16" s="213">
        <f>'10. ПП1. Дороги.2.Мер.'!H18</f>
        <v>210199719</v>
      </c>
      <c r="I16" s="213">
        <f>'10. ПП1. Дороги.2.Мер.'!I18</f>
        <v>214163819</v>
      </c>
      <c r="J16" s="213">
        <f>'10. ПП1. Дороги.2.Мер.'!J18</f>
        <v>702475767</v>
      </c>
      <c r="K16" s="313"/>
      <c r="L16" s="310"/>
      <c r="M16" s="310"/>
      <c r="N16" s="311"/>
      <c r="O16" s="311"/>
      <c r="P16" s="311"/>
      <c r="Q16" s="311"/>
      <c r="R16" s="311"/>
      <c r="S16" s="210"/>
    </row>
    <row r="17" spans="1:19" ht="22.5" customHeight="1">
      <c r="A17" s="423" t="s">
        <v>24</v>
      </c>
      <c r="B17" s="423" t="s">
        <v>289</v>
      </c>
      <c r="C17" s="205" t="str">
        <f>'10. ПП1. Дороги.2.Мер.'!C8</f>
        <v>12100S5080</v>
      </c>
      <c r="D17" s="205" t="s">
        <v>117</v>
      </c>
      <c r="E17" s="205" t="s">
        <v>117</v>
      </c>
      <c r="F17" s="205" t="s">
        <v>117</v>
      </c>
      <c r="G17" s="33">
        <f>G19+G20</f>
        <v>206384419</v>
      </c>
      <c r="H17" s="33">
        <f>H19+H20</f>
        <v>210199719</v>
      </c>
      <c r="I17" s="33">
        <f>I19+I20</f>
        <v>214163819</v>
      </c>
      <c r="J17" s="33">
        <f>J19+J20</f>
        <v>630747957</v>
      </c>
      <c r="K17" s="309" t="s">
        <v>247</v>
      </c>
      <c r="L17" s="314">
        <f>'[1]06. Пр.1 Распределение. Отч.7'!$P$18</f>
        <v>83496839</v>
      </c>
      <c r="M17" s="314">
        <f>'[1]06. Пр.1 Распределение. Отч.7'!$R$18</f>
        <v>83496839</v>
      </c>
      <c r="N17" s="314">
        <f t="shared" ref="N17:N61" si="1">G17</f>
        <v>206384419</v>
      </c>
      <c r="O17" s="314">
        <f>N17</f>
        <v>206384419</v>
      </c>
      <c r="P17" s="314">
        <f>P19</f>
        <v>42524177.659999996</v>
      </c>
      <c r="Q17" s="314">
        <f t="shared" ref="Q17:Q61" si="2">H17</f>
        <v>210199719</v>
      </c>
      <c r="R17" s="314">
        <f t="shared" ref="R17:R61" si="3">I17</f>
        <v>214163819</v>
      </c>
      <c r="S17" s="421"/>
    </row>
    <row r="18" spans="1:19" ht="20.25" customHeight="1">
      <c r="A18" s="424"/>
      <c r="B18" s="424"/>
      <c r="C18" s="215"/>
      <c r="D18" s="214"/>
      <c r="E18" s="215"/>
      <c r="F18" s="215"/>
      <c r="G18" s="22"/>
      <c r="H18" s="22"/>
      <c r="I18" s="22"/>
      <c r="J18" s="22"/>
      <c r="K18" s="309" t="s">
        <v>140</v>
      </c>
      <c r="L18" s="315"/>
      <c r="M18" s="315"/>
      <c r="N18" s="314"/>
      <c r="O18" s="316"/>
      <c r="P18" s="316"/>
      <c r="Q18" s="314"/>
      <c r="R18" s="314"/>
      <c r="S18" s="421"/>
    </row>
    <row r="19" spans="1:19" ht="22.5" customHeight="1">
      <c r="A19" s="424"/>
      <c r="B19" s="424"/>
      <c r="C19" s="214" t="str">
        <f>'10. ПП1. Дороги.2.Мер.'!C8</f>
        <v>12100S5080</v>
      </c>
      <c r="D19" s="214" t="str">
        <f>'10. ПП1. Дороги.2.Мер.'!D8</f>
        <v>009</v>
      </c>
      <c r="E19" s="214" t="str">
        <f>'10. ПП1. Дороги.2.Мер.'!E8</f>
        <v>0409</v>
      </c>
      <c r="F19" s="214" t="str">
        <f>'10. ПП1. Дороги.2.Мер.'!F8</f>
        <v>240</v>
      </c>
      <c r="G19" s="22">
        <f>'10. ПП1. Дороги.2.Мер.'!G8</f>
        <v>35159376</v>
      </c>
      <c r="H19" s="22">
        <f>'10. ПП1. Дороги.2.Мер.'!H8</f>
        <v>35159376</v>
      </c>
      <c r="I19" s="22">
        <f>'10. ПП1. Дороги.2.Мер.'!I8</f>
        <v>35159376</v>
      </c>
      <c r="J19" s="22">
        <f>'10. ПП1. Дороги.2.Мер.'!J8</f>
        <v>105478128</v>
      </c>
      <c r="K19" s="312" t="s">
        <v>248</v>
      </c>
      <c r="L19" s="315">
        <f>'[2]06. Пр.1 Распределение. Отч.7'!$V$19</f>
        <v>83496839</v>
      </c>
      <c r="M19" s="315">
        <f>'[2]06. Пр.1 Распределение. Отч.7'!$W$19</f>
        <v>83496839</v>
      </c>
      <c r="N19" s="314">
        <f>G19</f>
        <v>35159376</v>
      </c>
      <c r="O19" s="315">
        <f>N19</f>
        <v>35159376</v>
      </c>
      <c r="P19" s="315">
        <v>42524177.659999996</v>
      </c>
      <c r="Q19" s="314">
        <f>H19</f>
        <v>35159376</v>
      </c>
      <c r="R19" s="314">
        <f>I19</f>
        <v>35159376</v>
      </c>
      <c r="S19" s="421"/>
    </row>
    <row r="20" spans="1:19" ht="22.5" customHeight="1">
      <c r="A20" s="425"/>
      <c r="B20" s="425"/>
      <c r="C20" s="214" t="str">
        <f>'10. ПП1. Дороги.2.Мер.'!C9</f>
        <v>12100S5080</v>
      </c>
      <c r="D20" s="214" t="str">
        <f>'10. ПП1. Дороги.2.Мер.'!D9</f>
        <v>009</v>
      </c>
      <c r="E20" s="214" t="str">
        <f>'10. ПП1. Дороги.2.Мер.'!E9</f>
        <v>0409</v>
      </c>
      <c r="F20" s="214" t="str">
        <f>'10. ПП1. Дороги.2.Мер.'!F9</f>
        <v>610</v>
      </c>
      <c r="G20" s="22">
        <f>'10. ПП1. Дороги.2.Мер.'!G9</f>
        <v>171225043</v>
      </c>
      <c r="H20" s="22">
        <f>'10. ПП1. Дороги.2.Мер.'!H9</f>
        <v>175040343</v>
      </c>
      <c r="I20" s="22">
        <f>'10. ПП1. Дороги.2.Мер.'!I9</f>
        <v>179004443</v>
      </c>
      <c r="J20" s="22">
        <f>'10. ПП1. Дороги.2.Мер.'!J9</f>
        <v>525269829</v>
      </c>
      <c r="K20" s="312" t="s">
        <v>248</v>
      </c>
      <c r="L20" s="315">
        <v>0</v>
      </c>
      <c r="M20" s="315">
        <v>0</v>
      </c>
      <c r="N20" s="314">
        <f>G20</f>
        <v>171225043</v>
      </c>
      <c r="O20" s="315">
        <f>N20</f>
        <v>171225043</v>
      </c>
      <c r="P20" s="315">
        <v>0</v>
      </c>
      <c r="Q20" s="314">
        <f>H20</f>
        <v>175040343</v>
      </c>
      <c r="R20" s="314">
        <f>I20</f>
        <v>179004443</v>
      </c>
      <c r="S20" s="281"/>
    </row>
    <row r="21" spans="1:19">
      <c r="A21" s="423" t="s">
        <v>25</v>
      </c>
      <c r="B21" s="423" t="str">
        <f>'10. ПП1. Дороги.2.Мер.'!A11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1" s="205">
        <f>C23</f>
        <v>1210000110</v>
      </c>
      <c r="D21" s="216" t="s">
        <v>117</v>
      </c>
      <c r="E21" s="216" t="s">
        <v>117</v>
      </c>
      <c r="F21" s="216" t="s">
        <v>117</v>
      </c>
      <c r="G21" s="33">
        <f>G23</f>
        <v>3000000</v>
      </c>
      <c r="H21" s="33">
        <f t="shared" ref="H21:I21" si="4">H23</f>
        <v>0</v>
      </c>
      <c r="I21" s="33">
        <f t="shared" si="4"/>
        <v>0</v>
      </c>
      <c r="J21" s="33">
        <f>J23</f>
        <v>3000000</v>
      </c>
      <c r="K21" s="309" t="s">
        <v>247</v>
      </c>
      <c r="L21" s="314">
        <f>L23</f>
        <v>1450000</v>
      </c>
      <c r="M21" s="314">
        <f t="shared" ref="M21" si="5">M23</f>
        <v>305000</v>
      </c>
      <c r="N21" s="314">
        <f t="shared" si="1"/>
        <v>3000000</v>
      </c>
      <c r="O21" s="314">
        <f>N21</f>
        <v>3000000</v>
      </c>
      <c r="P21" s="314">
        <f>P23</f>
        <v>0</v>
      </c>
      <c r="Q21" s="314">
        <f t="shared" si="2"/>
        <v>0</v>
      </c>
      <c r="R21" s="314">
        <f t="shared" si="3"/>
        <v>0</v>
      </c>
      <c r="S21" s="436"/>
    </row>
    <row r="22" spans="1:19">
      <c r="A22" s="424"/>
      <c r="B22" s="424"/>
      <c r="C22" s="215"/>
      <c r="D22" s="214"/>
      <c r="E22" s="215"/>
      <c r="F22" s="215"/>
      <c r="G22" s="22"/>
      <c r="H22" s="22"/>
      <c r="I22" s="22"/>
      <c r="J22" s="22"/>
      <c r="K22" s="309" t="s">
        <v>140</v>
      </c>
      <c r="L22" s="315"/>
      <c r="M22" s="315"/>
      <c r="N22" s="314"/>
      <c r="O22" s="316"/>
      <c r="P22" s="315"/>
      <c r="Q22" s="314"/>
      <c r="R22" s="314"/>
      <c r="S22" s="437"/>
    </row>
    <row r="23" spans="1:19" ht="27.6">
      <c r="A23" s="425"/>
      <c r="B23" s="425"/>
      <c r="C23" s="214">
        <f>'10. ПП1. Дороги.2.Мер.'!C11</f>
        <v>1210000110</v>
      </c>
      <c r="D23" s="214" t="str">
        <f>'10. ПП1. Дороги.2.Мер.'!D11</f>
        <v>801</v>
      </c>
      <c r="E23" s="214" t="str">
        <f>'10. ПП1. Дороги.2.Мер.'!E11</f>
        <v>0409</v>
      </c>
      <c r="F23" s="214" t="str">
        <f>'10. ПП1. Дороги.2.Мер.'!F11</f>
        <v>870</v>
      </c>
      <c r="G23" s="22">
        <f>'10. ПП1. Дороги.2.Мер.'!G11</f>
        <v>3000000</v>
      </c>
      <c r="H23" s="22">
        <f>'10. ПП1. Дороги.2.Мер.'!H11</f>
        <v>0</v>
      </c>
      <c r="I23" s="22">
        <f>'10. ПП1. Дороги.2.Мер.'!I11</f>
        <v>0</v>
      </c>
      <c r="J23" s="22">
        <f>'10. ПП1. Дороги.2.Мер.'!J11</f>
        <v>3000000</v>
      </c>
      <c r="K23" s="312" t="s">
        <v>317</v>
      </c>
      <c r="L23" s="315">
        <f>'[1]06. Пр.1 Распределение. Отч.7'!$P$24</f>
        <v>1450000</v>
      </c>
      <c r="M23" s="315">
        <f>'[1]06. Пр.1 Распределение. Отч.7'!$R$24</f>
        <v>305000</v>
      </c>
      <c r="N23" s="314">
        <f t="shared" si="1"/>
        <v>3000000</v>
      </c>
      <c r="O23" s="315">
        <f>N23</f>
        <v>3000000</v>
      </c>
      <c r="P23" s="315">
        <v>0</v>
      </c>
      <c r="Q23" s="314">
        <f t="shared" si="2"/>
        <v>0</v>
      </c>
      <c r="R23" s="314">
        <f t="shared" si="3"/>
        <v>0</v>
      </c>
      <c r="S23" s="438"/>
    </row>
    <row r="24" spans="1:19">
      <c r="A24" s="423" t="s">
        <v>26</v>
      </c>
      <c r="B24" s="423" t="str">
        <f>'10. ПП1. Дороги.2.Мер.'!A12</f>
        <v>Ремонт автомобильных дорог общего пользования местного значения за счет средств муниципального дорожного фонда</v>
      </c>
      <c r="C24" s="205" t="str">
        <f>C26</f>
        <v>1210000130</v>
      </c>
      <c r="D24" s="216" t="s">
        <v>117</v>
      </c>
      <c r="E24" s="216" t="s">
        <v>117</v>
      </c>
      <c r="F24" s="216" t="s">
        <v>117</v>
      </c>
      <c r="G24" s="33">
        <f>G26</f>
        <v>30262953</v>
      </c>
      <c r="H24" s="33">
        <f t="shared" ref="H24:I24" si="6">H26</f>
        <v>0</v>
      </c>
      <c r="I24" s="33">
        <f t="shared" si="6"/>
        <v>0</v>
      </c>
      <c r="J24" s="33">
        <f>J26</f>
        <v>30262953</v>
      </c>
      <c r="K24" s="309" t="s">
        <v>247</v>
      </c>
      <c r="L24" s="314">
        <f>L26</f>
        <v>0</v>
      </c>
      <c r="M24" s="314">
        <f t="shared" ref="M24" si="7">M26</f>
        <v>0</v>
      </c>
      <c r="N24" s="314">
        <f t="shared" si="1"/>
        <v>30262953</v>
      </c>
      <c r="O24" s="314">
        <f>N24</f>
        <v>30262953</v>
      </c>
      <c r="P24" s="314">
        <f>P26</f>
        <v>0</v>
      </c>
      <c r="Q24" s="314">
        <f t="shared" si="2"/>
        <v>0</v>
      </c>
      <c r="R24" s="314">
        <f t="shared" si="3"/>
        <v>0</v>
      </c>
      <c r="S24" s="436"/>
    </row>
    <row r="25" spans="1:19">
      <c r="A25" s="424"/>
      <c r="B25" s="424"/>
      <c r="C25" s="215"/>
      <c r="D25" s="214"/>
      <c r="E25" s="215"/>
      <c r="F25" s="215"/>
      <c r="G25" s="22"/>
      <c r="H25" s="22"/>
      <c r="I25" s="22"/>
      <c r="J25" s="22"/>
      <c r="K25" s="309" t="s">
        <v>140</v>
      </c>
      <c r="L25" s="315"/>
      <c r="M25" s="315"/>
      <c r="N25" s="314"/>
      <c r="O25" s="316"/>
      <c r="P25" s="315"/>
      <c r="Q25" s="314"/>
      <c r="R25" s="314"/>
      <c r="S25" s="437"/>
    </row>
    <row r="26" spans="1:19">
      <c r="A26" s="425"/>
      <c r="B26" s="425"/>
      <c r="C26" s="214" t="str">
        <f>'10. ПП1. Дороги.2.Мер.'!C12</f>
        <v>1210000130</v>
      </c>
      <c r="D26" s="214" t="str">
        <f>'10. ПП1. Дороги.2.Мер.'!D12</f>
        <v>009</v>
      </c>
      <c r="E26" s="214" t="str">
        <f>'10. ПП1. Дороги.2.Мер.'!E12</f>
        <v>0409</v>
      </c>
      <c r="F26" s="214" t="str">
        <f>'10. ПП1. Дороги.2.Мер.'!F12</f>
        <v>240</v>
      </c>
      <c r="G26" s="22">
        <f>'10. ПП1. Дороги.2.Мер.'!G12</f>
        <v>30262953</v>
      </c>
      <c r="H26" s="22">
        <f>'10. ПП1. Дороги.2.Мер.'!H12</f>
        <v>0</v>
      </c>
      <c r="I26" s="22">
        <f>'10. ПП1. Дороги.2.Мер.'!I12</f>
        <v>0</v>
      </c>
      <c r="J26" s="22">
        <f>'10. ПП1. Дороги.2.Мер.'!J12</f>
        <v>30262953</v>
      </c>
      <c r="K26" s="312" t="s">
        <v>248</v>
      </c>
      <c r="L26" s="315">
        <v>0</v>
      </c>
      <c r="M26" s="315">
        <v>0</v>
      </c>
      <c r="N26" s="314">
        <f t="shared" si="1"/>
        <v>30262953</v>
      </c>
      <c r="O26" s="315">
        <f>N26</f>
        <v>30262953</v>
      </c>
      <c r="P26" s="315">
        <v>0</v>
      </c>
      <c r="Q26" s="314">
        <f t="shared" si="2"/>
        <v>0</v>
      </c>
      <c r="R26" s="314">
        <f t="shared" si="3"/>
        <v>0</v>
      </c>
      <c r="S26" s="438"/>
    </row>
    <row r="27" spans="1:19" ht="15" customHeight="1">
      <c r="A27" s="423" t="s">
        <v>87</v>
      </c>
      <c r="B27" s="423" t="str">
        <f>'10. ПП1. Дороги.2.Мер.'!A13</f>
        <v>Строительство внутриквартального проезда МКР №5 северная часть за счет средств муниципального дорожного фонда</v>
      </c>
      <c r="C27" s="205" t="str">
        <f>C29</f>
        <v>1210000200</v>
      </c>
      <c r="D27" s="216" t="s">
        <v>117</v>
      </c>
      <c r="E27" s="216" t="s">
        <v>117</v>
      </c>
      <c r="F27" s="216" t="s">
        <v>117</v>
      </c>
      <c r="G27" s="33">
        <f>G29</f>
        <v>4500000</v>
      </c>
      <c r="H27" s="33">
        <f t="shared" ref="H27:I27" si="8">H29</f>
        <v>0</v>
      </c>
      <c r="I27" s="33">
        <f t="shared" si="8"/>
        <v>0</v>
      </c>
      <c r="J27" s="33">
        <f>J29</f>
        <v>4500000</v>
      </c>
      <c r="K27" s="309" t="s">
        <v>247</v>
      </c>
      <c r="L27" s="314">
        <f>L29</f>
        <v>67250000</v>
      </c>
      <c r="M27" s="314">
        <f t="shared" ref="M27" si="9">M29</f>
        <v>67059034.609999999</v>
      </c>
      <c r="N27" s="314">
        <f t="shared" si="1"/>
        <v>4500000</v>
      </c>
      <c r="O27" s="314">
        <f>N27</f>
        <v>4500000</v>
      </c>
      <c r="P27" s="314">
        <f t="shared" ref="P27" si="10">P29</f>
        <v>0</v>
      </c>
      <c r="Q27" s="314">
        <f t="shared" si="2"/>
        <v>0</v>
      </c>
      <c r="R27" s="314">
        <f t="shared" si="3"/>
        <v>0</v>
      </c>
      <c r="S27" s="436"/>
    </row>
    <row r="28" spans="1:19">
      <c r="A28" s="424"/>
      <c r="B28" s="424"/>
      <c r="C28" s="215"/>
      <c r="D28" s="214"/>
      <c r="E28" s="215"/>
      <c r="F28" s="215"/>
      <c r="G28" s="22"/>
      <c r="H28" s="22"/>
      <c r="I28" s="22"/>
      <c r="J28" s="22"/>
      <c r="K28" s="309" t="s">
        <v>140</v>
      </c>
      <c r="L28" s="315"/>
      <c r="M28" s="315"/>
      <c r="N28" s="314"/>
      <c r="O28" s="316"/>
      <c r="P28" s="315"/>
      <c r="Q28" s="314"/>
      <c r="R28" s="314"/>
      <c r="S28" s="437"/>
    </row>
    <row r="29" spans="1:19">
      <c r="A29" s="425"/>
      <c r="B29" s="425"/>
      <c r="C29" s="214" t="str">
        <f>'10. ПП1. Дороги.2.Мер.'!C13</f>
        <v>1210000200</v>
      </c>
      <c r="D29" s="214" t="str">
        <f>'10. ПП1. Дороги.2.Мер.'!D13</f>
        <v>009</v>
      </c>
      <c r="E29" s="214" t="str">
        <f>'10. ПП1. Дороги.2.Мер.'!E13</f>
        <v>0409</v>
      </c>
      <c r="F29" s="214" t="str">
        <f>'10. ПП1. Дороги.2.Мер.'!F13</f>
        <v>410</v>
      </c>
      <c r="G29" s="22">
        <f>'10. ПП1. Дороги.2.Мер.'!G13</f>
        <v>4500000</v>
      </c>
      <c r="H29" s="22">
        <f>'10. ПП1. Дороги.2.Мер.'!H13</f>
        <v>0</v>
      </c>
      <c r="I29" s="22">
        <f>'10. ПП1. Дороги.2.Мер.'!I13</f>
        <v>0</v>
      </c>
      <c r="J29" s="22">
        <f>'10. ПП1. Дороги.2.Мер.'!J13</f>
        <v>4500000</v>
      </c>
      <c r="K29" s="312" t="s">
        <v>248</v>
      </c>
      <c r="L29" s="315">
        <f>'[1]06. Пр.1 Распределение. Отч.7'!$P$35</f>
        <v>67250000</v>
      </c>
      <c r="M29" s="315">
        <f>'[1]06. Пр.1 Распределение. Отч.7'!$R$35</f>
        <v>67059034.609999999</v>
      </c>
      <c r="N29" s="314">
        <f t="shared" si="1"/>
        <v>4500000</v>
      </c>
      <c r="O29" s="315">
        <f>N29</f>
        <v>4500000</v>
      </c>
      <c r="P29" s="315">
        <v>0</v>
      </c>
      <c r="Q29" s="314">
        <f t="shared" si="2"/>
        <v>0</v>
      </c>
      <c r="R29" s="314">
        <f t="shared" si="3"/>
        <v>0</v>
      </c>
      <c r="S29" s="438"/>
    </row>
    <row r="30" spans="1:19" ht="32.25" customHeight="1">
      <c r="A30" s="423" t="s">
        <v>104</v>
      </c>
      <c r="B30" s="423" t="str">
        <f>'10. ПП1. Дороги.2.Мер.'!A14</f>
        <v>Строительство инженерных коммуникаций, проездов в районах индивидуальной жилой застройки (район ул. Саянская I очередь), (район ул. Саянская II очередь) за счет средств муниципального дорожного фонда</v>
      </c>
      <c r="C30" s="205" t="str">
        <f>C32</f>
        <v>1210000220</v>
      </c>
      <c r="D30" s="216" t="s">
        <v>117</v>
      </c>
      <c r="E30" s="216" t="s">
        <v>117</v>
      </c>
      <c r="F30" s="216" t="s">
        <v>117</v>
      </c>
      <c r="G30" s="33">
        <f>G32</f>
        <v>6500000</v>
      </c>
      <c r="H30" s="33">
        <f t="shared" ref="H30:I30" si="11">H32</f>
        <v>0</v>
      </c>
      <c r="I30" s="33">
        <f t="shared" si="11"/>
        <v>0</v>
      </c>
      <c r="J30" s="33">
        <f>J32</f>
        <v>6500000</v>
      </c>
      <c r="K30" s="309" t="s">
        <v>247</v>
      </c>
      <c r="L30" s="314">
        <f>L32</f>
        <v>731044.3</v>
      </c>
      <c r="M30" s="314">
        <f t="shared" ref="M30" si="12">M32</f>
        <v>705054.05</v>
      </c>
      <c r="N30" s="314">
        <f t="shared" si="1"/>
        <v>6500000</v>
      </c>
      <c r="O30" s="314">
        <f>N30</f>
        <v>6500000</v>
      </c>
      <c r="P30" s="314">
        <f t="shared" ref="P30" si="13">P32</f>
        <v>0</v>
      </c>
      <c r="Q30" s="314">
        <f t="shared" si="2"/>
        <v>0</v>
      </c>
      <c r="R30" s="314">
        <f t="shared" si="3"/>
        <v>0</v>
      </c>
      <c r="S30" s="436"/>
    </row>
    <row r="31" spans="1:19">
      <c r="A31" s="424"/>
      <c r="B31" s="424"/>
      <c r="C31" s="215"/>
      <c r="D31" s="214"/>
      <c r="E31" s="215"/>
      <c r="F31" s="215"/>
      <c r="G31" s="22"/>
      <c r="H31" s="22"/>
      <c r="I31" s="22"/>
      <c r="J31" s="22"/>
      <c r="K31" s="309" t="s">
        <v>140</v>
      </c>
      <c r="L31" s="315"/>
      <c r="M31" s="315"/>
      <c r="N31" s="314"/>
      <c r="O31" s="316"/>
      <c r="P31" s="315"/>
      <c r="Q31" s="314"/>
      <c r="R31" s="314"/>
      <c r="S31" s="437"/>
    </row>
    <row r="32" spans="1:19">
      <c r="A32" s="425"/>
      <c r="B32" s="425"/>
      <c r="C32" s="214" t="str">
        <f>'10. ПП1. Дороги.2.Мер.'!C14</f>
        <v>1210000220</v>
      </c>
      <c r="D32" s="214" t="str">
        <f>'10. ПП1. Дороги.2.Мер.'!D14</f>
        <v>009</v>
      </c>
      <c r="E32" s="214" t="str">
        <f>'10. ПП1. Дороги.2.Мер.'!E14</f>
        <v>0409</v>
      </c>
      <c r="F32" s="214" t="str">
        <f>'10. ПП1. Дороги.2.Мер.'!F14</f>
        <v>410</v>
      </c>
      <c r="G32" s="22">
        <f>'10. ПП1. Дороги.2.Мер.'!G14</f>
        <v>6500000</v>
      </c>
      <c r="H32" s="22">
        <f>'10. ПП1. Дороги.2.Мер.'!H14</f>
        <v>0</v>
      </c>
      <c r="I32" s="22">
        <f>'10. ПП1. Дороги.2.Мер.'!I14</f>
        <v>0</v>
      </c>
      <c r="J32" s="22">
        <f>'10. ПП1. Дороги.2.Мер.'!J14</f>
        <v>6500000</v>
      </c>
      <c r="K32" s="312" t="s">
        <v>248</v>
      </c>
      <c r="L32" s="315">
        <f>'[1]06. Пр.1 Распределение. Отч.7'!$P$36</f>
        <v>731044.3</v>
      </c>
      <c r="M32" s="315">
        <f>'[1]06. Пр.1 Распределение. Отч.7'!$R$36</f>
        <v>705054.05</v>
      </c>
      <c r="N32" s="314">
        <f t="shared" si="1"/>
        <v>6500000</v>
      </c>
      <c r="O32" s="315">
        <f>N32</f>
        <v>6500000</v>
      </c>
      <c r="P32" s="315">
        <v>0</v>
      </c>
      <c r="Q32" s="314">
        <f t="shared" si="2"/>
        <v>0</v>
      </c>
      <c r="R32" s="314">
        <f t="shared" si="3"/>
        <v>0</v>
      </c>
      <c r="S32" s="438"/>
    </row>
    <row r="33" spans="1:19">
      <c r="A33" s="423" t="s">
        <v>203</v>
      </c>
      <c r="B33" s="423" t="str">
        <f>'10. ПП1. Дороги.2.Мер.'!A15</f>
        <v>Строительство проездов в районах индивидуальной жилой застройки (район ул.Енисейская) за счет средств муниципального дорожного фонда</v>
      </c>
      <c r="C33" s="205" t="str">
        <f>C35</f>
        <v>1210000230</v>
      </c>
      <c r="D33" s="216" t="s">
        <v>117</v>
      </c>
      <c r="E33" s="216" t="s">
        <v>117</v>
      </c>
      <c r="F33" s="216" t="s">
        <v>117</v>
      </c>
      <c r="G33" s="33">
        <f>G35</f>
        <v>5000000</v>
      </c>
      <c r="H33" s="33">
        <f t="shared" ref="H33:I33" si="14">H35</f>
        <v>0</v>
      </c>
      <c r="I33" s="33">
        <f t="shared" si="14"/>
        <v>0</v>
      </c>
      <c r="J33" s="33">
        <f>J35</f>
        <v>5000000</v>
      </c>
      <c r="K33" s="309" t="s">
        <v>247</v>
      </c>
      <c r="L33" s="314">
        <f>L35</f>
        <v>0</v>
      </c>
      <c r="M33" s="314">
        <f t="shared" ref="M33" si="15">M35</f>
        <v>0</v>
      </c>
      <c r="N33" s="314">
        <f t="shared" ref="N33" si="16">G33</f>
        <v>5000000</v>
      </c>
      <c r="O33" s="314">
        <f>N33</f>
        <v>5000000</v>
      </c>
      <c r="P33" s="314">
        <f t="shared" ref="P33" si="17">P35</f>
        <v>0</v>
      </c>
      <c r="Q33" s="314">
        <f t="shared" ref="Q33" si="18">H33</f>
        <v>0</v>
      </c>
      <c r="R33" s="314">
        <f t="shared" ref="R33" si="19">I33</f>
        <v>0</v>
      </c>
      <c r="S33" s="256"/>
    </row>
    <row r="34" spans="1:19">
      <c r="A34" s="424"/>
      <c r="B34" s="424"/>
      <c r="C34" s="215"/>
      <c r="D34" s="214"/>
      <c r="E34" s="215"/>
      <c r="F34" s="215"/>
      <c r="G34" s="22"/>
      <c r="H34" s="22"/>
      <c r="I34" s="22"/>
      <c r="J34" s="22"/>
      <c r="K34" s="309" t="s">
        <v>140</v>
      </c>
      <c r="L34" s="315"/>
      <c r="M34" s="315"/>
      <c r="N34" s="314"/>
      <c r="O34" s="316"/>
      <c r="P34" s="315"/>
      <c r="Q34" s="314"/>
      <c r="R34" s="314"/>
      <c r="S34" s="256"/>
    </row>
    <row r="35" spans="1:19">
      <c r="A35" s="424"/>
      <c r="B35" s="424"/>
      <c r="C35" s="214" t="str">
        <f>'10. ПП1. Дороги.2.Мер.'!C15</f>
        <v>1210000230</v>
      </c>
      <c r="D35" s="214" t="str">
        <f>'10. ПП1. Дороги.2.Мер.'!D15</f>
        <v>009</v>
      </c>
      <c r="E35" s="214" t="str">
        <f>'10. ПП1. Дороги.2.Мер.'!E15</f>
        <v>0409</v>
      </c>
      <c r="F35" s="214" t="str">
        <f>'10. ПП1. Дороги.2.Мер.'!F15</f>
        <v>410</v>
      </c>
      <c r="G35" s="22">
        <f>'10. ПП1. Дороги.2.Мер.'!G15</f>
        <v>5000000</v>
      </c>
      <c r="H35" s="22">
        <f>'10. ПП1. Дороги.2.Мер.'!H15</f>
        <v>0</v>
      </c>
      <c r="I35" s="22">
        <f>'10. ПП1. Дороги.2.Мер.'!I15</f>
        <v>0</v>
      </c>
      <c r="J35" s="22">
        <f>'10. ПП1. Дороги.2.Мер.'!J15</f>
        <v>5000000</v>
      </c>
      <c r="K35" s="312" t="s">
        <v>248</v>
      </c>
      <c r="L35" s="315">
        <v>0</v>
      </c>
      <c r="M35" s="315">
        <v>0</v>
      </c>
      <c r="N35" s="314">
        <f t="shared" ref="N35" si="20">G35</f>
        <v>5000000</v>
      </c>
      <c r="O35" s="315">
        <f>N35</f>
        <v>5000000</v>
      </c>
      <c r="P35" s="315">
        <v>0</v>
      </c>
      <c r="Q35" s="314">
        <f t="shared" ref="Q35" si="21">H35</f>
        <v>0</v>
      </c>
      <c r="R35" s="314">
        <f t="shared" ref="R35" si="22">I35</f>
        <v>0</v>
      </c>
      <c r="S35" s="256"/>
    </row>
    <row r="36" spans="1:19">
      <c r="A36" s="423" t="s">
        <v>204</v>
      </c>
      <c r="B36" s="423" t="str">
        <f>'10. ПП1. Дороги.2.Мер.'!A16</f>
        <v>Строительство проездов в районах индивидуальной жилой застройки (район ветлечебницы) за счет средств муниципального дорожного фонда</v>
      </c>
      <c r="C36" s="205" t="str">
        <f>C38</f>
        <v>1210000240</v>
      </c>
      <c r="D36" s="216" t="s">
        <v>117</v>
      </c>
      <c r="E36" s="216" t="s">
        <v>117</v>
      </c>
      <c r="F36" s="216" t="s">
        <v>117</v>
      </c>
      <c r="G36" s="33">
        <f>G38</f>
        <v>3000000</v>
      </c>
      <c r="H36" s="33">
        <f t="shared" ref="H36:I36" si="23">H38</f>
        <v>0</v>
      </c>
      <c r="I36" s="33">
        <f t="shared" si="23"/>
        <v>0</v>
      </c>
      <c r="J36" s="33">
        <f>J38</f>
        <v>3000000</v>
      </c>
      <c r="K36" s="309" t="s">
        <v>247</v>
      </c>
      <c r="L36" s="314">
        <f>L38</f>
        <v>0</v>
      </c>
      <c r="M36" s="314">
        <f t="shared" ref="M36" si="24">M38</f>
        <v>0</v>
      </c>
      <c r="N36" s="314">
        <f t="shared" si="1"/>
        <v>3000000</v>
      </c>
      <c r="O36" s="314">
        <f>N36</f>
        <v>3000000</v>
      </c>
      <c r="P36" s="314">
        <f t="shared" ref="P36" si="25">P38</f>
        <v>0</v>
      </c>
      <c r="Q36" s="314">
        <f t="shared" si="2"/>
        <v>0</v>
      </c>
      <c r="R36" s="314">
        <f t="shared" si="3"/>
        <v>0</v>
      </c>
      <c r="S36" s="436"/>
    </row>
    <row r="37" spans="1:19">
      <c r="A37" s="424"/>
      <c r="B37" s="424"/>
      <c r="C37" s="215"/>
      <c r="D37" s="214"/>
      <c r="E37" s="215"/>
      <c r="F37" s="215"/>
      <c r="G37" s="22"/>
      <c r="H37" s="22"/>
      <c r="I37" s="22"/>
      <c r="J37" s="22"/>
      <c r="K37" s="309" t="s">
        <v>140</v>
      </c>
      <c r="L37" s="315"/>
      <c r="M37" s="315"/>
      <c r="N37" s="314"/>
      <c r="O37" s="316"/>
      <c r="P37" s="315"/>
      <c r="Q37" s="314"/>
      <c r="R37" s="314"/>
      <c r="S37" s="437"/>
    </row>
    <row r="38" spans="1:19">
      <c r="A38" s="425"/>
      <c r="B38" s="425"/>
      <c r="C38" s="214" t="str">
        <f>'10. ПП1. Дороги.2.Мер.'!C16</f>
        <v>1210000240</v>
      </c>
      <c r="D38" s="214" t="str">
        <f>'10. ПП1. Дороги.2.Мер.'!D16</f>
        <v>009</v>
      </c>
      <c r="E38" s="214" t="str">
        <f>'10. ПП1. Дороги.2.Мер.'!E16</f>
        <v>0409</v>
      </c>
      <c r="F38" s="214" t="str">
        <f>'10. ПП1. Дороги.2.Мер.'!F16</f>
        <v>410</v>
      </c>
      <c r="G38" s="22">
        <f>'10. ПП1. Дороги.2.Мер.'!G16</f>
        <v>3000000</v>
      </c>
      <c r="H38" s="22">
        <f>'10. ПП1. Дороги.2.Мер.'!H16</f>
        <v>0</v>
      </c>
      <c r="I38" s="22">
        <f>'10. ПП1. Дороги.2.Мер.'!I16</f>
        <v>0</v>
      </c>
      <c r="J38" s="22">
        <f>'10. ПП1. Дороги.2.Мер.'!J16</f>
        <v>3000000</v>
      </c>
      <c r="K38" s="312" t="s">
        <v>248</v>
      </c>
      <c r="L38" s="315">
        <v>0</v>
      </c>
      <c r="M38" s="315">
        <v>0</v>
      </c>
      <c r="N38" s="314">
        <f t="shared" si="1"/>
        <v>3000000</v>
      </c>
      <c r="O38" s="315">
        <f>N38</f>
        <v>3000000</v>
      </c>
      <c r="P38" s="315">
        <v>0</v>
      </c>
      <c r="Q38" s="314">
        <f t="shared" si="2"/>
        <v>0</v>
      </c>
      <c r="R38" s="314">
        <f t="shared" si="3"/>
        <v>0</v>
      </c>
      <c r="S38" s="438"/>
    </row>
    <row r="39" spans="1:19">
      <c r="A39" s="423" t="s">
        <v>205</v>
      </c>
      <c r="B39" s="423" t="str">
        <f>'10. ПП1. Дороги.2.Мер.'!A17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9" s="205" t="str">
        <f>C41</f>
        <v>12100S5090</v>
      </c>
      <c r="D39" s="216" t="s">
        <v>117</v>
      </c>
      <c r="E39" s="216" t="s">
        <v>117</v>
      </c>
      <c r="F39" s="216" t="s">
        <v>117</v>
      </c>
      <c r="G39" s="33">
        <f>G41</f>
        <v>19464857</v>
      </c>
      <c r="H39" s="33">
        <f t="shared" ref="H39:I39" si="26">H41</f>
        <v>0</v>
      </c>
      <c r="I39" s="33">
        <f t="shared" si="26"/>
        <v>0</v>
      </c>
      <c r="J39" s="33">
        <f>J41</f>
        <v>19464857</v>
      </c>
      <c r="K39" s="309" t="s">
        <v>247</v>
      </c>
      <c r="L39" s="314">
        <f>L41</f>
        <v>0</v>
      </c>
      <c r="M39" s="314">
        <f t="shared" ref="M39" si="27">M41</f>
        <v>0</v>
      </c>
      <c r="N39" s="314">
        <f t="shared" si="1"/>
        <v>19464857</v>
      </c>
      <c r="O39" s="314">
        <f>N39</f>
        <v>19464857</v>
      </c>
      <c r="P39" s="314">
        <f t="shared" ref="P39" si="28">P41</f>
        <v>0</v>
      </c>
      <c r="Q39" s="314">
        <f t="shared" si="2"/>
        <v>0</v>
      </c>
      <c r="R39" s="314">
        <f t="shared" si="3"/>
        <v>0</v>
      </c>
      <c r="S39" s="436"/>
    </row>
    <row r="40" spans="1:19">
      <c r="A40" s="424"/>
      <c r="B40" s="424"/>
      <c r="C40" s="215"/>
      <c r="D40" s="214"/>
      <c r="E40" s="215"/>
      <c r="F40" s="215"/>
      <c r="G40" s="22"/>
      <c r="H40" s="22"/>
      <c r="I40" s="22"/>
      <c r="J40" s="22"/>
      <c r="K40" s="309" t="s">
        <v>140</v>
      </c>
      <c r="L40" s="315"/>
      <c r="M40" s="315"/>
      <c r="N40" s="314"/>
      <c r="O40" s="316"/>
      <c r="P40" s="315"/>
      <c r="Q40" s="314"/>
      <c r="R40" s="314"/>
      <c r="S40" s="437"/>
    </row>
    <row r="41" spans="1:19">
      <c r="A41" s="425"/>
      <c r="B41" s="425"/>
      <c r="C41" s="214" t="str">
        <f>'10. ПП1. Дороги.2.Мер.'!C17</f>
        <v>12100S5090</v>
      </c>
      <c r="D41" s="214" t="str">
        <f>'10. ПП1. Дороги.2.Мер.'!D17</f>
        <v>009</v>
      </c>
      <c r="E41" s="214" t="str">
        <f>'10. ПП1. Дороги.2.Мер.'!E17</f>
        <v>0409</v>
      </c>
      <c r="F41" s="214" t="str">
        <f>'10. ПП1. Дороги.2.Мер.'!F17</f>
        <v>240</v>
      </c>
      <c r="G41" s="22">
        <f>'10. ПП1. Дороги.2.Мер.'!G17</f>
        <v>19464857</v>
      </c>
      <c r="H41" s="22">
        <f>'10. ПП1. Дороги.2.Мер.'!H17</f>
        <v>0</v>
      </c>
      <c r="I41" s="22">
        <f>'10. ПП1. Дороги.2.Мер.'!I17</f>
        <v>0</v>
      </c>
      <c r="J41" s="22">
        <f>'10. ПП1. Дороги.2.Мер.'!J17</f>
        <v>19464857</v>
      </c>
      <c r="K41" s="312" t="s">
        <v>248</v>
      </c>
      <c r="L41" s="315">
        <v>0</v>
      </c>
      <c r="M41" s="315">
        <v>0</v>
      </c>
      <c r="N41" s="314">
        <f t="shared" si="1"/>
        <v>19464857</v>
      </c>
      <c r="O41" s="315">
        <f>N41</f>
        <v>19464857</v>
      </c>
      <c r="P41" s="315">
        <v>0</v>
      </c>
      <c r="Q41" s="314">
        <f t="shared" si="2"/>
        <v>0</v>
      </c>
      <c r="R41" s="314">
        <f t="shared" si="3"/>
        <v>0</v>
      </c>
      <c r="S41" s="438"/>
    </row>
    <row r="42" spans="1:19" ht="15" customHeight="1">
      <c r="A42" s="448" t="s">
        <v>7</v>
      </c>
      <c r="B42" s="448" t="s">
        <v>69</v>
      </c>
      <c r="C42" s="440">
        <v>1220000000</v>
      </c>
      <c r="D42" s="440" t="s">
        <v>5</v>
      </c>
      <c r="E42" s="440" t="str">
        <f>D42</f>
        <v>Х</v>
      </c>
      <c r="F42" s="440" t="s">
        <v>117</v>
      </c>
      <c r="G42" s="433">
        <f>SUM(G47:G61)/2</f>
        <v>1736048</v>
      </c>
      <c r="H42" s="433">
        <f>SUM(H47:H61)/2</f>
        <v>1370000</v>
      </c>
      <c r="I42" s="433">
        <f>SUM(I47:I61)/2</f>
        <v>1370000</v>
      </c>
      <c r="J42" s="433">
        <f>SUM(J47:J61)/2</f>
        <v>4476048</v>
      </c>
      <c r="K42" s="309" t="s">
        <v>247</v>
      </c>
      <c r="L42" s="310">
        <f>'[1]06. Пр.1 Распределение. Отч.7'!$P$45</f>
        <v>1844580</v>
      </c>
      <c r="M42" s="310">
        <f>'[1]06. Пр.1 Распределение. Отч.7'!$R$45</f>
        <v>1015979.6</v>
      </c>
      <c r="N42" s="310">
        <f t="shared" si="1"/>
        <v>1736048</v>
      </c>
      <c r="O42" s="310">
        <f>N42</f>
        <v>1736048</v>
      </c>
      <c r="P42" s="310" t="e">
        <f t="shared" ref="P42" si="29">P44+P45</f>
        <v>#REF!</v>
      </c>
      <c r="Q42" s="310">
        <f t="shared" si="2"/>
        <v>1370000</v>
      </c>
      <c r="R42" s="310">
        <f t="shared" si="3"/>
        <v>1370000</v>
      </c>
      <c r="S42" s="421"/>
    </row>
    <row r="43" spans="1:19">
      <c r="A43" s="449"/>
      <c r="B43" s="449"/>
      <c r="C43" s="441"/>
      <c r="D43" s="441"/>
      <c r="E43" s="441"/>
      <c r="F43" s="441"/>
      <c r="G43" s="434"/>
      <c r="H43" s="434"/>
      <c r="I43" s="434"/>
      <c r="J43" s="434"/>
      <c r="K43" s="309" t="s">
        <v>140</v>
      </c>
      <c r="L43" s="310"/>
      <c r="M43" s="310"/>
      <c r="N43" s="314"/>
      <c r="O43" s="316"/>
      <c r="P43" s="310"/>
      <c r="Q43" s="314"/>
      <c r="R43" s="314"/>
      <c r="S43" s="421"/>
    </row>
    <row r="44" spans="1:19">
      <c r="A44" s="449"/>
      <c r="B44" s="449"/>
      <c r="C44" s="441"/>
      <c r="D44" s="441"/>
      <c r="E44" s="441"/>
      <c r="F44" s="441"/>
      <c r="G44" s="434"/>
      <c r="H44" s="434"/>
      <c r="I44" s="434"/>
      <c r="J44" s="434"/>
      <c r="K44" s="312" t="s">
        <v>248</v>
      </c>
      <c r="L44" s="310">
        <f>'[1]06. Пр.1 Распределение. Отч.7'!$P$47</f>
        <v>1736050</v>
      </c>
      <c r="M44" s="310">
        <f>'[1]06. Пр.1 Распределение. Отч.7'!$R$47</f>
        <v>907450</v>
      </c>
      <c r="N44" s="310">
        <f>N49+N55+N58+N61+N52</f>
        <v>1736048</v>
      </c>
      <c r="O44" s="310">
        <f>N44</f>
        <v>1736048</v>
      </c>
      <c r="P44" s="310">
        <f>P49+P55+P58+P61+P52</f>
        <v>181040</v>
      </c>
      <c r="Q44" s="310">
        <f>Q49+Q55+Q58+Q61+Q52</f>
        <v>1370000</v>
      </c>
      <c r="R44" s="310">
        <f>R49+R55+R58+R61+R52</f>
        <v>1370000</v>
      </c>
      <c r="S44" s="421"/>
    </row>
    <row r="45" spans="1:19" ht="27.6">
      <c r="A45" s="450"/>
      <c r="B45" s="450"/>
      <c r="C45" s="442"/>
      <c r="D45" s="442"/>
      <c r="E45" s="442"/>
      <c r="F45" s="442"/>
      <c r="G45" s="435"/>
      <c r="H45" s="435"/>
      <c r="I45" s="435"/>
      <c r="J45" s="435"/>
      <c r="K45" s="312" t="s">
        <v>293</v>
      </c>
      <c r="L45" s="310">
        <f>'[1]06. Пр.1 Распределение. Отч.7'!$P$48</f>
        <v>108530</v>
      </c>
      <c r="M45" s="310">
        <f>'[1]06. Пр.1 Распределение. Отч.7'!$R$48</f>
        <v>108530</v>
      </c>
      <c r="N45" s="314" t="e">
        <f>#REF!+#REF!+#REF!+#REF!</f>
        <v>#REF!</v>
      </c>
      <c r="O45" s="310" t="e">
        <f>N45</f>
        <v>#REF!</v>
      </c>
      <c r="P45" s="314" t="e">
        <f>#REF!+#REF!+#REF!+#REF!</f>
        <v>#REF!</v>
      </c>
      <c r="Q45" s="314" t="e">
        <f>#REF!+#REF!+#REF!+#REF!</f>
        <v>#REF!</v>
      </c>
      <c r="R45" s="314" t="e">
        <f>#REF!+#REF!+#REF!+#REF!</f>
        <v>#REF!</v>
      </c>
      <c r="S45" s="421"/>
    </row>
    <row r="46" spans="1:19" s="258" customFormat="1" ht="14.4" hidden="1">
      <c r="A46" s="217"/>
      <c r="B46" s="218" t="s">
        <v>216</v>
      </c>
      <c r="C46" s="219"/>
      <c r="D46" s="219"/>
      <c r="E46" s="219"/>
      <c r="F46" s="219"/>
      <c r="G46" s="213">
        <f>'13. ПП2. БДД.2.Мер.'!G14</f>
        <v>1736048</v>
      </c>
      <c r="H46" s="213">
        <f>'13. ПП2. БДД.2.Мер.'!H14</f>
        <v>1370000</v>
      </c>
      <c r="I46" s="213">
        <f>'13. ПП2. БДД.2.Мер.'!I14</f>
        <v>1370000</v>
      </c>
      <c r="J46" s="213">
        <f>'13. ПП2. БДД.2.Мер.'!J14</f>
        <v>4476048</v>
      </c>
      <c r="K46" s="313"/>
      <c r="L46" s="313"/>
      <c r="M46" s="313"/>
      <c r="N46" s="314"/>
      <c r="O46" s="313"/>
      <c r="P46" s="313"/>
      <c r="Q46" s="314">
        <f t="shared" si="2"/>
        <v>1370000</v>
      </c>
      <c r="R46" s="314">
        <f t="shared" si="3"/>
        <v>1370000</v>
      </c>
      <c r="S46" s="257"/>
    </row>
    <row r="47" spans="1:19">
      <c r="A47" s="423" t="s">
        <v>27</v>
      </c>
      <c r="B47" s="423" t="str">
        <f>'13. ПП2. 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7" s="205" t="str">
        <f>C49</f>
        <v>1220000010</v>
      </c>
      <c r="D47" s="216" t="s">
        <v>117</v>
      </c>
      <c r="E47" s="216" t="s">
        <v>117</v>
      </c>
      <c r="F47" s="216" t="s">
        <v>117</v>
      </c>
      <c r="G47" s="33">
        <f>G49</f>
        <v>200000</v>
      </c>
      <c r="H47" s="33">
        <f t="shared" ref="H47:J47" si="30">H49</f>
        <v>200000</v>
      </c>
      <c r="I47" s="33">
        <f t="shared" si="30"/>
        <v>200000</v>
      </c>
      <c r="J47" s="33">
        <f t="shared" si="30"/>
        <v>600000</v>
      </c>
      <c r="K47" s="309" t="s">
        <v>247</v>
      </c>
      <c r="L47" s="314">
        <f>L49</f>
        <v>200000</v>
      </c>
      <c r="M47" s="314">
        <f t="shared" ref="M47:P47" si="31">M49</f>
        <v>71400</v>
      </c>
      <c r="N47" s="314">
        <f t="shared" si="1"/>
        <v>200000</v>
      </c>
      <c r="O47" s="314">
        <f>N47</f>
        <v>200000</v>
      </c>
      <c r="P47" s="314">
        <f t="shared" si="31"/>
        <v>26040</v>
      </c>
      <c r="Q47" s="314">
        <f t="shared" si="2"/>
        <v>200000</v>
      </c>
      <c r="R47" s="314">
        <f t="shared" si="3"/>
        <v>200000</v>
      </c>
      <c r="S47" s="421"/>
    </row>
    <row r="48" spans="1:19">
      <c r="A48" s="424"/>
      <c r="B48" s="424"/>
      <c r="C48" s="215"/>
      <c r="D48" s="214"/>
      <c r="E48" s="215"/>
      <c r="F48" s="215"/>
      <c r="G48" s="22"/>
      <c r="H48" s="22"/>
      <c r="I48" s="22"/>
      <c r="J48" s="22"/>
      <c r="K48" s="309" t="s">
        <v>140</v>
      </c>
      <c r="L48" s="315"/>
      <c r="M48" s="315"/>
      <c r="N48" s="314"/>
      <c r="O48" s="316"/>
      <c r="P48" s="315"/>
      <c r="Q48" s="314"/>
      <c r="R48" s="314"/>
      <c r="S48" s="421"/>
    </row>
    <row r="49" spans="1:19">
      <c r="A49" s="425"/>
      <c r="B49" s="425"/>
      <c r="C49" s="214" t="str">
        <f>'13. ПП2. БДД.2.Мер.'!C8</f>
        <v>1220000010</v>
      </c>
      <c r="D49" s="214" t="str">
        <f>'13. ПП2. БДД.2.Мер.'!D8</f>
        <v>009</v>
      </c>
      <c r="E49" s="214" t="str">
        <f>'13. ПП2. БДД.2.Мер.'!E8</f>
        <v>0503</v>
      </c>
      <c r="F49" s="214" t="str">
        <f>'13. ПП2. БДД.2.Мер.'!F8</f>
        <v>240</v>
      </c>
      <c r="G49" s="22">
        <f>'13. ПП2. БДД.2.Мер.'!G8</f>
        <v>200000</v>
      </c>
      <c r="H49" s="22">
        <f>'13. ПП2. БДД.2.Мер.'!H8</f>
        <v>200000</v>
      </c>
      <c r="I49" s="22">
        <f>'13. ПП2. БДД.2.Мер.'!I8</f>
        <v>200000</v>
      </c>
      <c r="J49" s="22">
        <f>'13. ПП2. БДД.2.Мер.'!J8</f>
        <v>600000</v>
      </c>
      <c r="K49" s="312" t="s">
        <v>248</v>
      </c>
      <c r="L49" s="315">
        <f>'[1]06. Пр.1 Распределение. Отч.7'!$P$50</f>
        <v>200000</v>
      </c>
      <c r="M49" s="315">
        <f>'[1]06. Пр.1 Распределение. Отч.7'!$R$50</f>
        <v>71400</v>
      </c>
      <c r="N49" s="314">
        <f t="shared" si="1"/>
        <v>200000</v>
      </c>
      <c r="O49" s="315">
        <f>N49</f>
        <v>200000</v>
      </c>
      <c r="P49" s="315">
        <v>26040</v>
      </c>
      <c r="Q49" s="314">
        <f t="shared" si="2"/>
        <v>200000</v>
      </c>
      <c r="R49" s="314">
        <f t="shared" si="3"/>
        <v>200000</v>
      </c>
      <c r="S49" s="421"/>
    </row>
    <row r="50" spans="1:19" ht="15" customHeight="1">
      <c r="A50" s="427" t="s">
        <v>28</v>
      </c>
      <c r="B50" s="423" t="str">
        <f>'13. ПП2. БДД.2.Мер.'!A9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50" s="205" t="str">
        <f>C52</f>
        <v>12200S4920</v>
      </c>
      <c r="D50" s="216" t="s">
        <v>117</v>
      </c>
      <c r="E50" s="216" t="s">
        <v>117</v>
      </c>
      <c r="F50" s="216" t="s">
        <v>117</v>
      </c>
      <c r="G50" s="33">
        <f>G52</f>
        <v>366048</v>
      </c>
      <c r="H50" s="33">
        <f t="shared" ref="H50:J50" si="32">H52</f>
        <v>0</v>
      </c>
      <c r="I50" s="33">
        <f t="shared" si="32"/>
        <v>0</v>
      </c>
      <c r="J50" s="33">
        <f t="shared" si="32"/>
        <v>366048</v>
      </c>
      <c r="K50" s="309" t="s">
        <v>247</v>
      </c>
      <c r="L50" s="314">
        <f>L52</f>
        <v>295200</v>
      </c>
      <c r="M50" s="314">
        <f t="shared" ref="M50:P50" si="33">M52</f>
        <v>295200</v>
      </c>
      <c r="N50" s="314">
        <f>G50</f>
        <v>366048</v>
      </c>
      <c r="O50" s="314">
        <f>N50</f>
        <v>366048</v>
      </c>
      <c r="P50" s="314">
        <f t="shared" si="33"/>
        <v>0</v>
      </c>
      <c r="Q50" s="314">
        <f>H50</f>
        <v>0</v>
      </c>
      <c r="R50" s="314">
        <f>I50</f>
        <v>0</v>
      </c>
      <c r="S50" s="421"/>
    </row>
    <row r="51" spans="1:19">
      <c r="A51" s="427"/>
      <c r="B51" s="424"/>
      <c r="C51" s="215"/>
      <c r="D51" s="214"/>
      <c r="E51" s="215"/>
      <c r="F51" s="215"/>
      <c r="G51" s="22"/>
      <c r="H51" s="22"/>
      <c r="I51" s="22"/>
      <c r="J51" s="22"/>
      <c r="K51" s="309" t="s">
        <v>140</v>
      </c>
      <c r="L51" s="315"/>
      <c r="M51" s="315"/>
      <c r="N51" s="314"/>
      <c r="O51" s="316"/>
      <c r="P51" s="316"/>
      <c r="Q51" s="314"/>
      <c r="R51" s="314"/>
      <c r="S51" s="421"/>
    </row>
    <row r="52" spans="1:19">
      <c r="A52" s="427"/>
      <c r="B52" s="425"/>
      <c r="C52" s="214" t="str">
        <f>'13. ПП2. БДД.2.Мер.'!C9</f>
        <v>12200S4920</v>
      </c>
      <c r="D52" s="214" t="str">
        <f>'13. ПП2. БДД.2.Мер.'!D9</f>
        <v>009</v>
      </c>
      <c r="E52" s="214" t="str">
        <f>'13. ПП2. БДД.2.Мер.'!E9</f>
        <v>0409</v>
      </c>
      <c r="F52" s="214" t="str">
        <f>'13. ПП2. БДД.2.Мер.'!F9</f>
        <v>240</v>
      </c>
      <c r="G52" s="22">
        <f>'13. ПП2. БДД.2.Мер.'!G9</f>
        <v>366048</v>
      </c>
      <c r="H52" s="22">
        <f>'13. ПП2. БДД.2.Мер.'!H9</f>
        <v>0</v>
      </c>
      <c r="I52" s="22">
        <f>'13. ПП2. БДД.2.Мер.'!I9</f>
        <v>0</v>
      </c>
      <c r="J52" s="22">
        <f>'13. ПП2. БДД.2.Мер.'!J9</f>
        <v>366048</v>
      </c>
      <c r="K52" s="312" t="s">
        <v>248</v>
      </c>
      <c r="L52" s="315">
        <f>'[1]06. Пр.1 Распределение. Отч.7'!$P$62</f>
        <v>295200</v>
      </c>
      <c r="M52" s="315">
        <f>'[1]06. Пр.1 Распределение. Отч.7'!$R$62</f>
        <v>295200</v>
      </c>
      <c r="N52" s="314">
        <f>G52</f>
        <v>366048</v>
      </c>
      <c r="O52" s="315">
        <f>N52</f>
        <v>366048</v>
      </c>
      <c r="P52" s="315">
        <v>0</v>
      </c>
      <c r="Q52" s="314">
        <f>H52</f>
        <v>0</v>
      </c>
      <c r="R52" s="314">
        <f>I52</f>
        <v>0</v>
      </c>
      <c r="S52" s="421"/>
    </row>
    <row r="53" spans="1:19">
      <c r="A53" s="423" t="s">
        <v>29</v>
      </c>
      <c r="B53" s="423" t="str">
        <f>'13. ПП2. БДД.2.Мер.'!A11</f>
        <v>Проведение конкурсов по тематике "Безопасность дорожного движения в ЗАТО Железногорск"</v>
      </c>
      <c r="C53" s="205" t="str">
        <f>C55</f>
        <v>1220000020</v>
      </c>
      <c r="D53" s="216" t="s">
        <v>117</v>
      </c>
      <c r="E53" s="216" t="s">
        <v>117</v>
      </c>
      <c r="F53" s="216" t="s">
        <v>117</v>
      </c>
      <c r="G53" s="33">
        <f>G55</f>
        <v>80000</v>
      </c>
      <c r="H53" s="33">
        <f t="shared" ref="H53:J53" si="34">H55</f>
        <v>80000</v>
      </c>
      <c r="I53" s="33">
        <f t="shared" si="34"/>
        <v>80000</v>
      </c>
      <c r="J53" s="33">
        <f t="shared" si="34"/>
        <v>240000</v>
      </c>
      <c r="K53" s="309" t="s">
        <v>247</v>
      </c>
      <c r="L53" s="314">
        <f>L55</f>
        <v>80000</v>
      </c>
      <c r="M53" s="314">
        <f t="shared" ref="M53:P53" si="35">M55</f>
        <v>80000</v>
      </c>
      <c r="N53" s="314">
        <f t="shared" si="1"/>
        <v>80000</v>
      </c>
      <c r="O53" s="314">
        <f>N53</f>
        <v>80000</v>
      </c>
      <c r="P53" s="314">
        <f t="shared" si="35"/>
        <v>0</v>
      </c>
      <c r="Q53" s="314">
        <f t="shared" si="2"/>
        <v>80000</v>
      </c>
      <c r="R53" s="314">
        <f t="shared" si="3"/>
        <v>80000</v>
      </c>
      <c r="S53" s="421"/>
    </row>
    <row r="54" spans="1:19">
      <c r="A54" s="424"/>
      <c r="B54" s="424"/>
      <c r="C54" s="215"/>
      <c r="D54" s="214"/>
      <c r="E54" s="215"/>
      <c r="F54" s="215"/>
      <c r="G54" s="22"/>
      <c r="H54" s="22"/>
      <c r="I54" s="22"/>
      <c r="J54" s="22"/>
      <c r="K54" s="309" t="s">
        <v>140</v>
      </c>
      <c r="L54" s="315"/>
      <c r="M54" s="315"/>
      <c r="N54" s="314"/>
      <c r="O54" s="316"/>
      <c r="P54" s="315"/>
      <c r="Q54" s="314"/>
      <c r="R54" s="314"/>
      <c r="S54" s="421"/>
    </row>
    <row r="55" spans="1:19">
      <c r="A55" s="425"/>
      <c r="B55" s="425"/>
      <c r="C55" s="214" t="str">
        <f>'13. ПП2. БДД.2.Мер.'!C11</f>
        <v>1220000020</v>
      </c>
      <c r="D55" s="214" t="str">
        <f>'13. ПП2. БДД.2.Мер.'!D11</f>
        <v>009</v>
      </c>
      <c r="E55" s="214" t="str">
        <f>'13. ПП2. БДД.2.Мер.'!E11</f>
        <v>0113</v>
      </c>
      <c r="F55" s="214" t="str">
        <f>'13. ПП2. БДД.2.Мер.'!F11</f>
        <v>240</v>
      </c>
      <c r="G55" s="22">
        <f>'13. ПП2. БДД.2.Мер.'!G11</f>
        <v>80000</v>
      </c>
      <c r="H55" s="22">
        <f>'13. ПП2. БДД.2.Мер.'!H11</f>
        <v>80000</v>
      </c>
      <c r="I55" s="22">
        <f>'13. ПП2. БДД.2.Мер.'!I11</f>
        <v>80000</v>
      </c>
      <c r="J55" s="22">
        <f>'13. ПП2. БДД.2.Мер.'!J11</f>
        <v>240000</v>
      </c>
      <c r="K55" s="312" t="s">
        <v>248</v>
      </c>
      <c r="L55" s="315">
        <f>'[1]06. Пр.1 Распределение. Отч.7'!$P$55</f>
        <v>80000</v>
      </c>
      <c r="M55" s="315">
        <f>'[1]06. Пр.1 Распределение. Отч.7'!$R$53</f>
        <v>80000</v>
      </c>
      <c r="N55" s="314">
        <f t="shared" si="1"/>
        <v>80000</v>
      </c>
      <c r="O55" s="315">
        <f>N55</f>
        <v>80000</v>
      </c>
      <c r="P55" s="315">
        <v>0</v>
      </c>
      <c r="Q55" s="314">
        <f t="shared" si="2"/>
        <v>80000</v>
      </c>
      <c r="R55" s="314">
        <f t="shared" si="3"/>
        <v>80000</v>
      </c>
      <c r="S55" s="421"/>
    </row>
    <row r="56" spans="1:19" ht="15" customHeight="1">
      <c r="A56" s="423" t="s">
        <v>206</v>
      </c>
      <c r="B56" s="423" t="str">
        <f>'13. ПП2. БДД.2.Мер.'!A12</f>
        <v>Организация социальной рекламы и печатной продукции по безопасности дорожного движения</v>
      </c>
      <c r="C56" s="205" t="str">
        <f>C58</f>
        <v>1220000030</v>
      </c>
      <c r="D56" s="216" t="s">
        <v>117</v>
      </c>
      <c r="E56" s="216" t="s">
        <v>117</v>
      </c>
      <c r="F56" s="216" t="s">
        <v>117</v>
      </c>
      <c r="G56" s="33">
        <f>G58</f>
        <v>90000</v>
      </c>
      <c r="H56" s="33">
        <f t="shared" ref="H56:J56" si="36">H58</f>
        <v>90000</v>
      </c>
      <c r="I56" s="33">
        <f t="shared" si="36"/>
        <v>90000</v>
      </c>
      <c r="J56" s="33">
        <f t="shared" si="36"/>
        <v>270000</v>
      </c>
      <c r="K56" s="309" t="s">
        <v>247</v>
      </c>
      <c r="L56" s="314">
        <f>L58</f>
        <v>90000</v>
      </c>
      <c r="M56" s="314">
        <f t="shared" ref="M56:P56" si="37">M58</f>
        <v>90000</v>
      </c>
      <c r="N56" s="314">
        <f t="shared" si="1"/>
        <v>90000</v>
      </c>
      <c r="O56" s="314">
        <f>N56</f>
        <v>90000</v>
      </c>
      <c r="P56" s="314">
        <f t="shared" si="37"/>
        <v>0</v>
      </c>
      <c r="Q56" s="314">
        <f t="shared" si="2"/>
        <v>90000</v>
      </c>
      <c r="R56" s="314">
        <f t="shared" si="3"/>
        <v>90000</v>
      </c>
      <c r="S56" s="421"/>
    </row>
    <row r="57" spans="1:19">
      <c r="A57" s="424"/>
      <c r="B57" s="424"/>
      <c r="C57" s="215"/>
      <c r="D57" s="214"/>
      <c r="E57" s="215"/>
      <c r="F57" s="215"/>
      <c r="G57" s="22"/>
      <c r="H57" s="22"/>
      <c r="I57" s="22"/>
      <c r="J57" s="22"/>
      <c r="K57" s="309" t="s">
        <v>140</v>
      </c>
      <c r="L57" s="315"/>
      <c r="M57" s="315"/>
      <c r="N57" s="314"/>
      <c r="O57" s="316"/>
      <c r="P57" s="315"/>
      <c r="Q57" s="314"/>
      <c r="R57" s="314"/>
      <c r="S57" s="421"/>
    </row>
    <row r="58" spans="1:19">
      <c r="A58" s="425"/>
      <c r="B58" s="425"/>
      <c r="C58" s="214" t="str">
        <f>'13. ПП2. БДД.2.Мер.'!C12</f>
        <v>1220000030</v>
      </c>
      <c r="D58" s="214" t="str">
        <f>'13. ПП2. БДД.2.Мер.'!D12</f>
        <v>009</v>
      </c>
      <c r="E58" s="214" t="str">
        <f>'13. ПП2. БДД.2.Мер.'!E12</f>
        <v>0113</v>
      </c>
      <c r="F58" s="214" t="str">
        <f>'13. ПП2. БДД.2.Мер.'!F12</f>
        <v>240</v>
      </c>
      <c r="G58" s="22">
        <f>'13. ПП2. БДД.2.Мер.'!G12</f>
        <v>90000</v>
      </c>
      <c r="H58" s="22">
        <f>'13. ПП2. БДД.2.Мер.'!H12</f>
        <v>90000</v>
      </c>
      <c r="I58" s="22">
        <f>'13. ПП2. БДД.2.Мер.'!I12</f>
        <v>90000</v>
      </c>
      <c r="J58" s="22">
        <f>'13. ПП2. БДД.2.Мер.'!J12</f>
        <v>270000</v>
      </c>
      <c r="K58" s="312" t="s">
        <v>248</v>
      </c>
      <c r="L58" s="315">
        <f>'[1]06. Пр.1 Распределение. Отч.7'!$P$56</f>
        <v>90000</v>
      </c>
      <c r="M58" s="315">
        <f>'[1]06. Пр.1 Распределение. Отч.7'!$R$56</f>
        <v>90000</v>
      </c>
      <c r="N58" s="314">
        <f t="shared" si="1"/>
        <v>90000</v>
      </c>
      <c r="O58" s="315">
        <f>N58</f>
        <v>90000</v>
      </c>
      <c r="P58" s="315">
        <v>0</v>
      </c>
      <c r="Q58" s="314">
        <f t="shared" si="2"/>
        <v>90000</v>
      </c>
      <c r="R58" s="314">
        <f t="shared" si="3"/>
        <v>90000</v>
      </c>
      <c r="S58" s="421"/>
    </row>
    <row r="59" spans="1:19">
      <c r="A59" s="427" t="s">
        <v>277</v>
      </c>
      <c r="B59" s="423" t="str">
        <f>'13. ПП2. БДД.2.Мер.'!A13</f>
        <v>Уплата административных штрафов и иных платежей</v>
      </c>
      <c r="C59" s="205" t="str">
        <f>C61</f>
        <v>1220000040</v>
      </c>
      <c r="D59" s="216" t="s">
        <v>117</v>
      </c>
      <c r="E59" s="216" t="s">
        <v>117</v>
      </c>
      <c r="F59" s="216" t="s">
        <v>117</v>
      </c>
      <c r="G59" s="33">
        <f>G61</f>
        <v>1000000</v>
      </c>
      <c r="H59" s="33">
        <f t="shared" ref="H59:J59" si="38">H61</f>
        <v>1000000</v>
      </c>
      <c r="I59" s="33">
        <f t="shared" si="38"/>
        <v>1000000</v>
      </c>
      <c r="J59" s="33">
        <f t="shared" si="38"/>
        <v>3000000</v>
      </c>
      <c r="K59" s="309" t="s">
        <v>247</v>
      </c>
      <c r="L59" s="314">
        <f>L61</f>
        <v>1000000</v>
      </c>
      <c r="M59" s="314">
        <f t="shared" ref="M59:P59" si="39">M61</f>
        <v>300000</v>
      </c>
      <c r="N59" s="314">
        <f t="shared" si="1"/>
        <v>1000000</v>
      </c>
      <c r="O59" s="314">
        <f>N59</f>
        <v>1000000</v>
      </c>
      <c r="P59" s="314">
        <f t="shared" si="39"/>
        <v>155000</v>
      </c>
      <c r="Q59" s="314">
        <f t="shared" si="2"/>
        <v>1000000</v>
      </c>
      <c r="R59" s="314">
        <f t="shared" si="3"/>
        <v>1000000</v>
      </c>
      <c r="S59" s="421"/>
    </row>
    <row r="60" spans="1:19">
      <c r="A60" s="427"/>
      <c r="B60" s="424"/>
      <c r="C60" s="215"/>
      <c r="D60" s="214"/>
      <c r="E60" s="215"/>
      <c r="F60" s="215"/>
      <c r="G60" s="22"/>
      <c r="H60" s="22"/>
      <c r="I60" s="22"/>
      <c r="J60" s="22"/>
      <c r="K60" s="309" t="s">
        <v>140</v>
      </c>
      <c r="L60" s="315"/>
      <c r="M60" s="315"/>
      <c r="N60" s="314"/>
      <c r="O60" s="316"/>
      <c r="P60" s="316"/>
      <c r="Q60" s="314"/>
      <c r="R60" s="314"/>
      <c r="S60" s="421"/>
    </row>
    <row r="61" spans="1:19">
      <c r="A61" s="427"/>
      <c r="B61" s="425"/>
      <c r="C61" s="214" t="str">
        <f>'13. ПП2. БДД.2.Мер.'!C13</f>
        <v>1220000040</v>
      </c>
      <c r="D61" s="214" t="str">
        <f>'13. ПП2. БДД.2.Мер.'!D13</f>
        <v>009</v>
      </c>
      <c r="E61" s="214" t="str">
        <f>'13. ПП2. БДД.2.Мер.'!E13</f>
        <v>0113</v>
      </c>
      <c r="F61" s="214" t="str">
        <f>'13. ПП2. БДД.2.Мер.'!F13</f>
        <v>850</v>
      </c>
      <c r="G61" s="22">
        <f>'13. ПП2. БДД.2.Мер.'!G13</f>
        <v>1000000</v>
      </c>
      <c r="H61" s="22">
        <f>'13. ПП2. БДД.2.Мер.'!H13</f>
        <v>1000000</v>
      </c>
      <c r="I61" s="22">
        <f>'13. ПП2. БДД.2.Мер.'!I13</f>
        <v>1000000</v>
      </c>
      <c r="J61" s="22">
        <f>'13. ПП2. БДД.2.Мер.'!J13</f>
        <v>3000000</v>
      </c>
      <c r="K61" s="312" t="s">
        <v>248</v>
      </c>
      <c r="L61" s="315">
        <f>'[1]06. Пр.1 Распределение. Отч.7'!$P$59</f>
        <v>1000000</v>
      </c>
      <c r="M61" s="315">
        <f>'[1]06. Пр.1 Распределение. Отч.7'!$R$59</f>
        <v>300000</v>
      </c>
      <c r="N61" s="314">
        <f t="shared" si="1"/>
        <v>1000000</v>
      </c>
      <c r="O61" s="315">
        <f>N61</f>
        <v>1000000</v>
      </c>
      <c r="P61" s="315">
        <v>155000</v>
      </c>
      <c r="Q61" s="314">
        <f t="shared" si="2"/>
        <v>1000000</v>
      </c>
      <c r="R61" s="314">
        <f t="shared" si="3"/>
        <v>1000000</v>
      </c>
      <c r="S61" s="421"/>
    </row>
    <row r="62" spans="1:19" ht="15" customHeight="1">
      <c r="A62" s="445" t="s">
        <v>8</v>
      </c>
      <c r="B62" s="448" t="s">
        <v>81</v>
      </c>
      <c r="C62" s="440">
        <v>1230000000</v>
      </c>
      <c r="D62" s="440" t="s">
        <v>5</v>
      </c>
      <c r="E62" s="440" t="str">
        <f>D62</f>
        <v>Х</v>
      </c>
      <c r="F62" s="440" t="s">
        <v>117</v>
      </c>
      <c r="G62" s="433">
        <f>SUM(G66:G71)/2</f>
        <v>144703100</v>
      </c>
      <c r="H62" s="433">
        <f>SUM(H66:H71)/2</f>
        <v>123305833</v>
      </c>
      <c r="I62" s="433">
        <f>SUM(I66:I71)/2</f>
        <v>123305833</v>
      </c>
      <c r="J62" s="433">
        <f>SUM(J66:J71)/2</f>
        <v>391314766</v>
      </c>
      <c r="K62" s="309" t="s">
        <v>247</v>
      </c>
      <c r="L62" s="310">
        <f t="shared" ref="L62:M62" si="40">L64</f>
        <v>132025333.3</v>
      </c>
      <c r="M62" s="310">
        <f t="shared" si="40"/>
        <v>123438979.30000001</v>
      </c>
      <c r="N62" s="310">
        <f t="shared" ref="N62:N100" si="41">G62</f>
        <v>144703100</v>
      </c>
      <c r="O62" s="310">
        <f>N62</f>
        <v>144703100</v>
      </c>
      <c r="P62" s="310" t="e">
        <f>P64</f>
        <v>#REF!</v>
      </c>
      <c r="Q62" s="310">
        <f>Q64</f>
        <v>123305833</v>
      </c>
      <c r="R62" s="310">
        <f>R64</f>
        <v>123305833</v>
      </c>
      <c r="S62" s="421"/>
    </row>
    <row r="63" spans="1:19">
      <c r="A63" s="466"/>
      <c r="B63" s="449"/>
      <c r="C63" s="441"/>
      <c r="D63" s="441"/>
      <c r="E63" s="441"/>
      <c r="F63" s="441"/>
      <c r="G63" s="434"/>
      <c r="H63" s="434"/>
      <c r="I63" s="434"/>
      <c r="J63" s="434"/>
      <c r="K63" s="309" t="s">
        <v>140</v>
      </c>
      <c r="L63" s="310"/>
      <c r="M63" s="310"/>
      <c r="N63" s="310"/>
      <c r="O63" s="310"/>
      <c r="P63" s="310"/>
      <c r="Q63" s="310"/>
      <c r="R63" s="310"/>
      <c r="S63" s="421"/>
    </row>
    <row r="64" spans="1:19">
      <c r="A64" s="467"/>
      <c r="B64" s="450"/>
      <c r="C64" s="442"/>
      <c r="D64" s="442"/>
      <c r="E64" s="442"/>
      <c r="F64" s="442"/>
      <c r="G64" s="435"/>
      <c r="H64" s="435"/>
      <c r="I64" s="435"/>
      <c r="J64" s="435"/>
      <c r="K64" s="312" t="s">
        <v>248</v>
      </c>
      <c r="L64" s="310">
        <f>'[1]06. Пр.1 Распределение. Отч.7'!$P$76</f>
        <v>132025333.3</v>
      </c>
      <c r="M64" s="310">
        <f>'[1]06. Пр.1 Распределение. Отч.7'!$R$76</f>
        <v>123438979.30000001</v>
      </c>
      <c r="N64" s="310" t="e">
        <f>#REF!+N68+N71</f>
        <v>#REF!</v>
      </c>
      <c r="O64" s="310" t="e">
        <f>N64</f>
        <v>#REF!</v>
      </c>
      <c r="P64" s="310" t="e">
        <f>#REF!+P68+P71</f>
        <v>#REF!</v>
      </c>
      <c r="Q64" s="310">
        <f>'16. ПП3. Трансп.2.Мер.'!H10</f>
        <v>123305833</v>
      </c>
      <c r="R64" s="310">
        <f>'16. ПП3. Трансп.2.Мер.'!I10</f>
        <v>123305833</v>
      </c>
      <c r="S64" s="421"/>
    </row>
    <row r="65" spans="1:19" s="259" customFormat="1" ht="14.4" hidden="1">
      <c r="A65" s="220"/>
      <c r="B65" s="218" t="s">
        <v>217</v>
      </c>
      <c r="C65" s="219"/>
      <c r="D65" s="219"/>
      <c r="E65" s="219"/>
      <c r="F65" s="219"/>
      <c r="G65" s="213">
        <f>'16. ПП3. Трансп.2.Мер.'!G10</f>
        <v>144703100</v>
      </c>
      <c r="H65" s="213">
        <f>'16. ПП3. Трансп.2.Мер.'!H10</f>
        <v>123305833</v>
      </c>
      <c r="I65" s="213">
        <f>'16. ПП3. Трансп.2.Мер.'!I10</f>
        <v>123305833</v>
      </c>
      <c r="J65" s="213">
        <f>'16. ПП3. Трансп.2.Мер.'!J10</f>
        <v>391314766</v>
      </c>
      <c r="K65" s="313"/>
      <c r="L65" s="313"/>
      <c r="M65" s="313"/>
      <c r="N65" s="314"/>
      <c r="O65" s="313"/>
      <c r="P65" s="313"/>
      <c r="Q65" s="314">
        <f t="shared" ref="Q65:Q100" si="42">H65</f>
        <v>123305833</v>
      </c>
      <c r="R65" s="314">
        <f t="shared" ref="R65:R100" si="43">I65</f>
        <v>123305833</v>
      </c>
      <c r="S65" s="221"/>
    </row>
    <row r="66" spans="1:19" hidden="1">
      <c r="A66" s="427" t="s">
        <v>118</v>
      </c>
      <c r="B66" s="423" t="str">
        <f>'16. ПП3. Трансп.2.Мер.'!A9</f>
        <v>Организация регулярных перевозок пассажирским автомобильным транспортом по муниципальным маршрутам</v>
      </c>
      <c r="C66" s="205" t="str">
        <f>C68</f>
        <v>1230000040</v>
      </c>
      <c r="D66" s="216" t="s">
        <v>117</v>
      </c>
      <c r="E66" s="216" t="s">
        <v>117</v>
      </c>
      <c r="F66" s="216" t="s">
        <v>117</v>
      </c>
      <c r="G66" s="33">
        <f>G68</f>
        <v>114703100</v>
      </c>
      <c r="H66" s="33">
        <f t="shared" ref="H66:J66" si="44">H68</f>
        <v>123305833</v>
      </c>
      <c r="I66" s="33">
        <f t="shared" si="44"/>
        <v>123305833</v>
      </c>
      <c r="J66" s="33">
        <f t="shared" si="44"/>
        <v>361314766</v>
      </c>
      <c r="K66" s="309" t="s">
        <v>247</v>
      </c>
      <c r="L66" s="314">
        <f>L68</f>
        <v>0</v>
      </c>
      <c r="M66" s="314">
        <f t="shared" ref="M66:P66" si="45">M68</f>
        <v>0</v>
      </c>
      <c r="N66" s="314">
        <f t="shared" si="41"/>
        <v>114703100</v>
      </c>
      <c r="O66" s="314">
        <f>N66</f>
        <v>114703100</v>
      </c>
      <c r="P66" s="314">
        <f t="shared" si="45"/>
        <v>35778931.899999999</v>
      </c>
      <c r="Q66" s="314">
        <f t="shared" si="42"/>
        <v>123305833</v>
      </c>
      <c r="R66" s="314">
        <f t="shared" si="43"/>
        <v>123305833</v>
      </c>
      <c r="S66" s="421"/>
    </row>
    <row r="67" spans="1:19" s="260" customFormat="1" hidden="1">
      <c r="A67" s="427"/>
      <c r="B67" s="424"/>
      <c r="C67" s="215"/>
      <c r="D67" s="214"/>
      <c r="E67" s="215"/>
      <c r="F67" s="222"/>
      <c r="G67" s="22"/>
      <c r="H67" s="22"/>
      <c r="I67" s="22"/>
      <c r="J67" s="22"/>
      <c r="K67" s="309" t="s">
        <v>140</v>
      </c>
      <c r="L67" s="315"/>
      <c r="M67" s="315"/>
      <c r="N67" s="314"/>
      <c r="O67" s="315"/>
      <c r="P67" s="315"/>
      <c r="Q67" s="314"/>
      <c r="R67" s="314"/>
      <c r="S67" s="421"/>
    </row>
    <row r="68" spans="1:19" s="260" customFormat="1" hidden="1">
      <c r="A68" s="427"/>
      <c r="B68" s="425"/>
      <c r="C68" s="205" t="str">
        <f>'16. ПП3. Трансп.2.Мер.'!C9</f>
        <v>1230000040</v>
      </c>
      <c r="D68" s="22" t="str">
        <f>'16. ПП3. Трансп.2.Мер.'!D9</f>
        <v>009</v>
      </c>
      <c r="E68" s="22" t="str">
        <f>'16. ПП3. Трансп.2.Мер.'!E9</f>
        <v>0408</v>
      </c>
      <c r="F68" s="222" t="str">
        <f>'16. ПП3. Трансп.2.Мер.'!F9</f>
        <v>240</v>
      </c>
      <c r="G68" s="22">
        <f>'16. ПП3. Трансп.2.Мер.'!G9</f>
        <v>114703100</v>
      </c>
      <c r="H68" s="22">
        <f>'16. ПП3. Трансп.2.Мер.'!H9</f>
        <v>123305833</v>
      </c>
      <c r="I68" s="22">
        <f>'16. ПП3. Трансп.2.Мер.'!I9</f>
        <v>123305833</v>
      </c>
      <c r="J68" s="22">
        <f>'16. ПП3. Трансп.2.Мер.'!J9</f>
        <v>361314766</v>
      </c>
      <c r="K68" s="312" t="s">
        <v>248</v>
      </c>
      <c r="L68" s="315">
        <v>0</v>
      </c>
      <c r="M68" s="315">
        <v>0</v>
      </c>
      <c r="N68" s="314">
        <f t="shared" si="41"/>
        <v>114703100</v>
      </c>
      <c r="O68" s="315">
        <f>N68</f>
        <v>114703100</v>
      </c>
      <c r="P68" s="315">
        <v>35778931.899999999</v>
      </c>
      <c r="Q68" s="314">
        <f t="shared" si="42"/>
        <v>123305833</v>
      </c>
      <c r="R68" s="314">
        <f t="shared" si="43"/>
        <v>123305833</v>
      </c>
      <c r="S68" s="421"/>
    </row>
    <row r="69" spans="1:19" hidden="1">
      <c r="A69" s="427" t="s">
        <v>278</v>
      </c>
      <c r="B69" s="423" t="str">
        <f>'16. ПП3. Трансп.2.Мер.'!A8</f>
        <v>Приобретение автобусов для муниципальных нужд</v>
      </c>
      <c r="C69" s="205" t="str">
        <f>'16. ПП3. Трансп.2.Мер.'!C8</f>
        <v>1230000020</v>
      </c>
      <c r="D69" s="216" t="s">
        <v>117</v>
      </c>
      <c r="E69" s="216" t="s">
        <v>117</v>
      </c>
      <c r="F69" s="216"/>
      <c r="G69" s="33">
        <f>G71</f>
        <v>30000000</v>
      </c>
      <c r="H69" s="33">
        <f t="shared" ref="H69:J69" si="46">H71</f>
        <v>0</v>
      </c>
      <c r="I69" s="33">
        <f t="shared" si="46"/>
        <v>0</v>
      </c>
      <c r="J69" s="33">
        <f t="shared" si="46"/>
        <v>30000000</v>
      </c>
      <c r="K69" s="309" t="s">
        <v>247</v>
      </c>
      <c r="L69" s="314">
        <f>L71</f>
        <v>39869333.299999997</v>
      </c>
      <c r="M69" s="314">
        <f t="shared" ref="M69:P69" si="47">M71</f>
        <v>39869333.299999997</v>
      </c>
      <c r="N69" s="314">
        <f t="shared" si="41"/>
        <v>30000000</v>
      </c>
      <c r="O69" s="314">
        <f>N69</f>
        <v>30000000</v>
      </c>
      <c r="P69" s="314">
        <f t="shared" si="47"/>
        <v>0</v>
      </c>
      <c r="Q69" s="314">
        <f t="shared" si="42"/>
        <v>0</v>
      </c>
      <c r="R69" s="314">
        <f t="shared" si="43"/>
        <v>0</v>
      </c>
      <c r="S69" s="427"/>
    </row>
    <row r="70" spans="1:19" s="260" customFormat="1" hidden="1">
      <c r="A70" s="427"/>
      <c r="B70" s="424"/>
      <c r="C70" s="215"/>
      <c r="D70" s="214"/>
      <c r="E70" s="215"/>
      <c r="F70" s="215"/>
      <c r="G70" s="22"/>
      <c r="H70" s="22"/>
      <c r="I70" s="22"/>
      <c r="J70" s="22"/>
      <c r="K70" s="309" t="s">
        <v>140</v>
      </c>
      <c r="L70" s="315"/>
      <c r="M70" s="315"/>
      <c r="N70" s="314"/>
      <c r="O70" s="315"/>
      <c r="P70" s="315"/>
      <c r="Q70" s="314"/>
      <c r="R70" s="314"/>
      <c r="S70" s="427"/>
    </row>
    <row r="71" spans="1:19" s="260" customFormat="1" hidden="1">
      <c r="A71" s="427"/>
      <c r="B71" s="425"/>
      <c r="C71" s="205" t="str">
        <f>'16. ПП3. Трансп.2.Мер.'!C8</f>
        <v>1230000020</v>
      </c>
      <c r="D71" s="22" t="str">
        <f>'16. ПП3. Трансп.2.Мер.'!D8</f>
        <v>009</v>
      </c>
      <c r="E71" s="22" t="str">
        <f>'16. ПП3. Трансп.2.Мер.'!E8</f>
        <v>0408</v>
      </c>
      <c r="F71" s="222" t="str">
        <f>'16. ПП3. Трансп.2.Мер.'!F8</f>
        <v>240</v>
      </c>
      <c r="G71" s="22">
        <f>'16. ПП3. Трансп.2.Мер.'!G8</f>
        <v>30000000</v>
      </c>
      <c r="H71" s="22">
        <f>'16. ПП3. Трансп.2.Мер.'!H8</f>
        <v>0</v>
      </c>
      <c r="I71" s="22">
        <f>'16. ПП3. Трансп.2.Мер.'!I8</f>
        <v>0</v>
      </c>
      <c r="J71" s="22">
        <f>'16. ПП3. Трансп.2.Мер.'!J8</f>
        <v>30000000</v>
      </c>
      <c r="K71" s="312" t="s">
        <v>248</v>
      </c>
      <c r="L71" s="315">
        <f>'[1]06. Пр.1 Распределение. Отч.7'!$P$86</f>
        <v>39869333.299999997</v>
      </c>
      <c r="M71" s="315">
        <f>'[1]06. Пр.1 Распределение. Отч.7'!$R$86</f>
        <v>39869333.299999997</v>
      </c>
      <c r="N71" s="314">
        <f t="shared" si="41"/>
        <v>30000000</v>
      </c>
      <c r="O71" s="315">
        <f>N71</f>
        <v>30000000</v>
      </c>
      <c r="P71" s="315">
        <v>0</v>
      </c>
      <c r="Q71" s="314">
        <f t="shared" si="42"/>
        <v>0</v>
      </c>
      <c r="R71" s="314">
        <f t="shared" si="43"/>
        <v>0</v>
      </c>
      <c r="S71" s="427"/>
    </row>
    <row r="72" spans="1:19">
      <c r="A72" s="445" t="s">
        <v>60</v>
      </c>
      <c r="B72" s="448" t="s">
        <v>91</v>
      </c>
      <c r="C72" s="440">
        <v>1240000000</v>
      </c>
      <c r="D72" s="440" t="s">
        <v>5</v>
      </c>
      <c r="E72" s="440" t="str">
        <f>D72</f>
        <v>Х</v>
      </c>
      <c r="F72" s="440" t="s">
        <v>117</v>
      </c>
      <c r="G72" s="433">
        <f>SUM(G77:G100)/2</f>
        <v>99557623</v>
      </c>
      <c r="H72" s="433">
        <f>SUM(H77:H100)/2</f>
        <v>86557623</v>
      </c>
      <c r="I72" s="433">
        <f>SUM(I77:I100)/2</f>
        <v>86557623</v>
      </c>
      <c r="J72" s="433">
        <f>SUM(J77:J100)/2</f>
        <v>272672869</v>
      </c>
      <c r="K72" s="309" t="s">
        <v>247</v>
      </c>
      <c r="L72" s="310">
        <f>L74</f>
        <v>99971219.150000006</v>
      </c>
      <c r="M72" s="310">
        <f>M74</f>
        <v>90558873.050000012</v>
      </c>
      <c r="N72" s="310">
        <f t="shared" si="41"/>
        <v>99557623</v>
      </c>
      <c r="O72" s="310">
        <f>N72</f>
        <v>99557623</v>
      </c>
      <c r="P72" s="310" t="e">
        <f>P74+P75</f>
        <v>#REF!</v>
      </c>
      <c r="Q72" s="310">
        <f t="shared" si="42"/>
        <v>86557623</v>
      </c>
      <c r="R72" s="310">
        <f t="shared" si="43"/>
        <v>86557623</v>
      </c>
      <c r="S72" s="436"/>
    </row>
    <row r="73" spans="1:19">
      <c r="A73" s="446"/>
      <c r="B73" s="449"/>
      <c r="C73" s="441"/>
      <c r="D73" s="441"/>
      <c r="E73" s="441"/>
      <c r="F73" s="441"/>
      <c r="G73" s="434"/>
      <c r="H73" s="434"/>
      <c r="I73" s="434"/>
      <c r="J73" s="434"/>
      <c r="K73" s="309" t="s">
        <v>140</v>
      </c>
      <c r="L73" s="310"/>
      <c r="M73" s="310"/>
      <c r="N73" s="314"/>
      <c r="O73" s="310"/>
      <c r="P73" s="310"/>
      <c r="Q73" s="310"/>
      <c r="R73" s="310"/>
      <c r="S73" s="437"/>
    </row>
    <row r="74" spans="1:19">
      <c r="A74" s="446"/>
      <c r="B74" s="449"/>
      <c r="C74" s="441"/>
      <c r="D74" s="441"/>
      <c r="E74" s="441"/>
      <c r="F74" s="441"/>
      <c r="G74" s="434"/>
      <c r="H74" s="434"/>
      <c r="I74" s="434"/>
      <c r="J74" s="434"/>
      <c r="K74" s="312" t="s">
        <v>248</v>
      </c>
      <c r="L74" s="310">
        <f>'[1]06. Пр.1 Распределение. Отч.7'!$P$92</f>
        <v>99971219.150000006</v>
      </c>
      <c r="M74" s="310">
        <f>'[1]06. Пр.1 Распределение. Отч.7'!$R$92</f>
        <v>90558873.050000012</v>
      </c>
      <c r="N74" s="310" t="e">
        <f>N72-N75</f>
        <v>#REF!</v>
      </c>
      <c r="O74" s="310" t="e">
        <f>N74</f>
        <v>#REF!</v>
      </c>
      <c r="P74" s="310">
        <f>SUM(P77:P100)/2</f>
        <v>47186554.490000002</v>
      </c>
      <c r="Q74" s="310">
        <f t="shared" si="42"/>
        <v>0</v>
      </c>
      <c r="R74" s="310">
        <f t="shared" si="43"/>
        <v>0</v>
      </c>
      <c r="S74" s="437"/>
    </row>
    <row r="75" spans="1:19" ht="27.6">
      <c r="A75" s="447"/>
      <c r="B75" s="450"/>
      <c r="C75" s="442"/>
      <c r="D75" s="442"/>
      <c r="E75" s="442"/>
      <c r="F75" s="442"/>
      <c r="G75" s="435"/>
      <c r="H75" s="435"/>
      <c r="I75" s="435"/>
      <c r="J75" s="435"/>
      <c r="K75" s="312" t="s">
        <v>250</v>
      </c>
      <c r="L75" s="310" t="e">
        <f>#REF!</f>
        <v>#REF!</v>
      </c>
      <c r="M75" s="310" t="e">
        <f>#REF!</f>
        <v>#REF!</v>
      </c>
      <c r="N75" s="310" t="e">
        <f>#REF!</f>
        <v>#REF!</v>
      </c>
      <c r="O75" s="310" t="e">
        <f>N75</f>
        <v>#REF!</v>
      </c>
      <c r="P75" s="310" t="e">
        <f>#REF!</f>
        <v>#REF!</v>
      </c>
      <c r="Q75" s="314">
        <f t="shared" si="42"/>
        <v>0</v>
      </c>
      <c r="R75" s="314">
        <f t="shared" si="43"/>
        <v>0</v>
      </c>
      <c r="S75" s="438"/>
    </row>
    <row r="76" spans="1:19" s="259" customFormat="1" ht="14.4">
      <c r="A76" s="220"/>
      <c r="B76" s="218" t="s">
        <v>217</v>
      </c>
      <c r="C76" s="219"/>
      <c r="D76" s="219"/>
      <c r="E76" s="219"/>
      <c r="F76" s="219"/>
      <c r="G76" s="213">
        <f>'19. ПП4. Благ.2.Мер.'!G18</f>
        <v>99557623</v>
      </c>
      <c r="H76" s="213">
        <f>'19. ПП4. Благ.2.Мер.'!H18</f>
        <v>86557623</v>
      </c>
      <c r="I76" s="213">
        <f>'19. ПП4. Благ.2.Мер.'!I18</f>
        <v>86557623</v>
      </c>
      <c r="J76" s="213">
        <f>'19. ПП4. Благ.2.Мер.'!J18</f>
        <v>272672869</v>
      </c>
      <c r="K76" s="313"/>
      <c r="L76" s="313"/>
      <c r="M76" s="313"/>
      <c r="N76" s="314"/>
      <c r="O76" s="313"/>
      <c r="P76" s="313"/>
      <c r="Q76" s="314"/>
      <c r="R76" s="314"/>
      <c r="S76" s="223"/>
    </row>
    <row r="77" spans="1:19">
      <c r="A77" s="427" t="s">
        <v>61</v>
      </c>
      <c r="B77" s="423" t="str">
        <f>'19. ПП4. Благ.2.Мер.'!A8</f>
        <v>Содержание сетей уличного освещения</v>
      </c>
      <c r="C77" s="205" t="str">
        <f>C79</f>
        <v>1240000010</v>
      </c>
      <c r="D77" s="216" t="s">
        <v>117</v>
      </c>
      <c r="E77" s="216" t="s">
        <v>117</v>
      </c>
      <c r="F77" s="216" t="s">
        <v>117</v>
      </c>
      <c r="G77" s="33">
        <f>G79+G80</f>
        <v>51359866</v>
      </c>
      <c r="H77" s="33">
        <f t="shared" ref="H77:J77" si="48">H79+H80</f>
        <v>51359866</v>
      </c>
      <c r="I77" s="33">
        <f t="shared" si="48"/>
        <v>51359866</v>
      </c>
      <c r="J77" s="33">
        <f t="shared" si="48"/>
        <v>154079598</v>
      </c>
      <c r="K77" s="309" t="s">
        <v>247</v>
      </c>
      <c r="L77" s="314">
        <f>'[2]06. Пр.1 Распределение. Отч.7'!$V$98</f>
        <v>46374385</v>
      </c>
      <c r="M77" s="314">
        <f>'[2]06. Пр.1 Распределение. Отч.7'!$W$98</f>
        <v>45593484.060000002</v>
      </c>
      <c r="N77" s="314">
        <f t="shared" si="41"/>
        <v>51359866</v>
      </c>
      <c r="O77" s="314">
        <f>N77</f>
        <v>51359866</v>
      </c>
      <c r="P77" s="314">
        <f t="shared" ref="P77" si="49">P79+P80</f>
        <v>28139049.760000002</v>
      </c>
      <c r="Q77" s="314">
        <f t="shared" si="42"/>
        <v>51359866</v>
      </c>
      <c r="R77" s="314">
        <f t="shared" si="43"/>
        <v>51359866</v>
      </c>
      <c r="S77" s="436"/>
    </row>
    <row r="78" spans="1:19" s="260" customFormat="1">
      <c r="A78" s="427"/>
      <c r="B78" s="424"/>
      <c r="C78" s="215"/>
      <c r="D78" s="214"/>
      <c r="E78" s="215"/>
      <c r="F78" s="215"/>
      <c r="G78" s="22"/>
      <c r="H78" s="22"/>
      <c r="I78" s="22"/>
      <c r="J78" s="22"/>
      <c r="K78" s="309" t="s">
        <v>140</v>
      </c>
      <c r="L78" s="315"/>
      <c r="M78" s="315"/>
      <c r="N78" s="314"/>
      <c r="O78" s="316"/>
      <c r="P78" s="316"/>
      <c r="Q78" s="314"/>
      <c r="R78" s="314"/>
      <c r="S78" s="437"/>
    </row>
    <row r="79" spans="1:19" s="260" customFormat="1">
      <c r="A79" s="427"/>
      <c r="B79" s="424"/>
      <c r="C79" s="214" t="str">
        <f>'19. ПП4. Благ.2.Мер.'!C8</f>
        <v>1240000010</v>
      </c>
      <c r="D79" s="214" t="str">
        <f>'19. ПП4. Благ.2.Мер.'!D8</f>
        <v>009</v>
      </c>
      <c r="E79" s="214" t="str">
        <f>'19. ПП4. Благ.2.Мер.'!E8</f>
        <v>0503</v>
      </c>
      <c r="F79" s="214" t="str">
        <f>'19. ПП4. Благ.2.Мер.'!F8</f>
        <v>240</v>
      </c>
      <c r="G79" s="22">
        <f>'19. ПП4. Благ.2.Мер.'!G8</f>
        <v>20715000</v>
      </c>
      <c r="H79" s="22">
        <f>'19. ПП4. Благ.2.Мер.'!H8</f>
        <v>20715000</v>
      </c>
      <c r="I79" s="22">
        <f>'19. ПП4. Благ.2.Мер.'!I8</f>
        <v>20715000</v>
      </c>
      <c r="J79" s="22">
        <f>'19. ПП4. Благ.2.Мер.'!J8</f>
        <v>62145000</v>
      </c>
      <c r="K79" s="312" t="s">
        <v>248</v>
      </c>
      <c r="L79" s="315">
        <f>'[1]06. Пр.1 Распределение. Отч.7'!$P$98</f>
        <v>20253994.289999999</v>
      </c>
      <c r="M79" s="315">
        <f>'[1]06. Пр.1 Распределение. Отч.7'!$R$98</f>
        <v>17812136.359999999</v>
      </c>
      <c r="N79" s="314">
        <f t="shared" si="41"/>
        <v>20715000</v>
      </c>
      <c r="O79" s="315">
        <f>N79</f>
        <v>20715000</v>
      </c>
      <c r="P79" s="315">
        <v>11121758.890000001</v>
      </c>
      <c r="Q79" s="314">
        <f t="shared" si="42"/>
        <v>20715000</v>
      </c>
      <c r="R79" s="314">
        <f t="shared" si="43"/>
        <v>20715000</v>
      </c>
      <c r="S79" s="437"/>
    </row>
    <row r="80" spans="1:19" s="260" customFormat="1">
      <c r="A80" s="427"/>
      <c r="B80" s="425"/>
      <c r="C80" s="214" t="str">
        <f>'19. ПП4. Благ.2.Мер.'!C9</f>
        <v>1240000010</v>
      </c>
      <c r="D80" s="214" t="str">
        <f>'19. ПП4. Благ.2.Мер.'!D9</f>
        <v>009</v>
      </c>
      <c r="E80" s="214" t="str">
        <f>'19. ПП4. Благ.2.Мер.'!E9</f>
        <v>0503</v>
      </c>
      <c r="F80" s="214" t="str">
        <f>'19. ПП4. Благ.2.Мер.'!F9</f>
        <v>810</v>
      </c>
      <c r="G80" s="22">
        <f>'19. ПП4. Благ.2.Мер.'!G9</f>
        <v>30644866</v>
      </c>
      <c r="H80" s="22">
        <f>'19. ПП4. Благ.2.Мер.'!H9</f>
        <v>30644866</v>
      </c>
      <c r="I80" s="22">
        <f>'19. ПП4. Благ.2.Мер.'!I9</f>
        <v>30644866</v>
      </c>
      <c r="J80" s="22">
        <f>'19. ПП4. Благ.2.Мер.'!J9</f>
        <v>91934598</v>
      </c>
      <c r="K80" s="312" t="s">
        <v>248</v>
      </c>
      <c r="L80" s="315">
        <f>'[1]06. Пр.1 Распределение. Отч.7'!$P$99</f>
        <v>34117914.859999999</v>
      </c>
      <c r="M80" s="315">
        <f>'[1]06. Пр.1 Распределение. Отч.7'!$R$99</f>
        <v>29869318.18</v>
      </c>
      <c r="N80" s="314">
        <f t="shared" si="41"/>
        <v>30644866</v>
      </c>
      <c r="O80" s="315">
        <f>N80</f>
        <v>30644866</v>
      </c>
      <c r="P80" s="315">
        <v>17017290.870000001</v>
      </c>
      <c r="Q80" s="314">
        <f t="shared" si="42"/>
        <v>30644866</v>
      </c>
      <c r="R80" s="314">
        <f t="shared" si="43"/>
        <v>30644866</v>
      </c>
      <c r="S80" s="438"/>
    </row>
    <row r="81" spans="1:19">
      <c r="A81" s="427" t="s">
        <v>62</v>
      </c>
      <c r="B81" s="423" t="str">
        <f>'19. ПП4. Благ.2.Мер.'!A10</f>
        <v>Содержание прочих объектов благоустройства</v>
      </c>
      <c r="C81" s="205" t="str">
        <f>C83</f>
        <v>1240000020</v>
      </c>
      <c r="D81" s="216" t="s">
        <v>117</v>
      </c>
      <c r="E81" s="216" t="s">
        <v>117</v>
      </c>
      <c r="F81" s="216" t="s">
        <v>117</v>
      </c>
      <c r="G81" s="33">
        <f>G83+G84</f>
        <v>1508182</v>
      </c>
      <c r="H81" s="33">
        <f t="shared" ref="H81:J81" si="50">H83+H84</f>
        <v>1508182</v>
      </c>
      <c r="I81" s="33">
        <f t="shared" si="50"/>
        <v>1508182</v>
      </c>
      <c r="J81" s="33">
        <f t="shared" si="50"/>
        <v>4524546</v>
      </c>
      <c r="K81" s="309" t="s">
        <v>247</v>
      </c>
      <c r="L81" s="314">
        <f>'[2]06. Пр.1 Распределение. Отч.7'!$V$102</f>
        <v>18723876</v>
      </c>
      <c r="M81" s="314">
        <f>'[2]06. Пр.1 Распределение. Отч.7'!$W$102</f>
        <v>18149848.800000001</v>
      </c>
      <c r="N81" s="314">
        <f t="shared" si="41"/>
        <v>1508182</v>
      </c>
      <c r="O81" s="314">
        <f>N81</f>
        <v>1508182</v>
      </c>
      <c r="P81" s="314">
        <f t="shared" ref="P81" si="51">P83+P84</f>
        <v>5354817.2</v>
      </c>
      <c r="Q81" s="314">
        <f t="shared" si="42"/>
        <v>1508182</v>
      </c>
      <c r="R81" s="314">
        <f t="shared" si="43"/>
        <v>1508182</v>
      </c>
      <c r="S81" s="421"/>
    </row>
    <row r="82" spans="1:19" s="260" customFormat="1">
      <c r="A82" s="427"/>
      <c r="B82" s="424"/>
      <c r="C82" s="215"/>
      <c r="D82" s="214"/>
      <c r="E82" s="215"/>
      <c r="F82" s="215"/>
      <c r="G82" s="22"/>
      <c r="H82" s="22"/>
      <c r="I82" s="22"/>
      <c r="J82" s="22"/>
      <c r="K82" s="309" t="s">
        <v>140</v>
      </c>
      <c r="L82" s="316"/>
      <c r="M82" s="316"/>
      <c r="N82" s="314"/>
      <c r="O82" s="316"/>
      <c r="P82" s="316"/>
      <c r="Q82" s="314"/>
      <c r="R82" s="314"/>
      <c r="S82" s="421"/>
    </row>
    <row r="83" spans="1:19" s="260" customFormat="1">
      <c r="A83" s="427"/>
      <c r="B83" s="424"/>
      <c r="C83" s="214" t="str">
        <f>'19. ПП4. Благ.2.Мер.'!C10</f>
        <v>1240000020</v>
      </c>
      <c r="D83" s="22" t="str">
        <f>'19. ПП4. Благ.2.Мер.'!D10</f>
        <v>009</v>
      </c>
      <c r="E83" s="22" t="str">
        <f>'19. ПП4. Благ.2.Мер.'!E10</f>
        <v>0503</v>
      </c>
      <c r="F83" s="214" t="str">
        <f>'19. ПП4. Благ.2.Мер.'!F10</f>
        <v>240</v>
      </c>
      <c r="G83" s="22">
        <f>'19. ПП4. Благ.2.Мер.'!G10</f>
        <v>584250</v>
      </c>
      <c r="H83" s="22">
        <f>'19. ПП4. Благ.2.Мер.'!H10</f>
        <v>584250</v>
      </c>
      <c r="I83" s="22">
        <f>'19. ПП4. Благ.2.Мер.'!I10</f>
        <v>584250</v>
      </c>
      <c r="J83" s="22">
        <f>'19. ПП4. Благ.2.Мер.'!J10</f>
        <v>1752750</v>
      </c>
      <c r="K83" s="312" t="s">
        <v>248</v>
      </c>
      <c r="L83" s="315">
        <f>'[1]06. Пр.1 Распределение. Отч.7'!$P$102</f>
        <v>471322.5</v>
      </c>
      <c r="M83" s="315">
        <f>'[1]06. Пр.1 Распределение. Отч.7'!$R$102</f>
        <v>457322.5</v>
      </c>
      <c r="N83" s="314">
        <f t="shared" si="41"/>
        <v>584250</v>
      </c>
      <c r="O83" s="315">
        <f>N83</f>
        <v>584250</v>
      </c>
      <c r="P83" s="315">
        <v>225396.69</v>
      </c>
      <c r="Q83" s="314">
        <f t="shared" si="42"/>
        <v>584250</v>
      </c>
      <c r="R83" s="314">
        <f t="shared" si="43"/>
        <v>584250</v>
      </c>
      <c r="S83" s="421"/>
    </row>
    <row r="84" spans="1:19" s="260" customFormat="1">
      <c r="A84" s="427"/>
      <c r="B84" s="425"/>
      <c r="C84" s="214" t="str">
        <f>'19. ПП4. Благ.2.Мер.'!C11</f>
        <v>1240000020</v>
      </c>
      <c r="D84" s="22" t="str">
        <f>'19. ПП4. Благ.2.Мер.'!D11</f>
        <v>009</v>
      </c>
      <c r="E84" s="22" t="str">
        <f>'19. ПП4. Благ.2.Мер.'!E11</f>
        <v>0503</v>
      </c>
      <c r="F84" s="222" t="str">
        <f>'19. ПП4. Благ.2.Мер.'!F11</f>
        <v>810</v>
      </c>
      <c r="G84" s="22">
        <f>'19. ПП4. Благ.2.Мер.'!G11</f>
        <v>923932</v>
      </c>
      <c r="H84" s="22">
        <f>'19. ПП4. Благ.2.Мер.'!H11</f>
        <v>923932</v>
      </c>
      <c r="I84" s="22">
        <f>'19. ПП4. Благ.2.Мер.'!I11</f>
        <v>923932</v>
      </c>
      <c r="J84" s="22">
        <f>'19. ПП4. Благ.2.Мер.'!J11</f>
        <v>2771796</v>
      </c>
      <c r="K84" s="312" t="s">
        <v>248</v>
      </c>
      <c r="L84" s="315">
        <f>'[1]06. Пр.1 Распределение. Отч.7'!$P$103</f>
        <v>15812612.5</v>
      </c>
      <c r="M84" s="315">
        <f>'[1]06. Пр.1 Распределение. Отч.7'!$R$103</f>
        <v>14130221.01</v>
      </c>
      <c r="N84" s="314">
        <f t="shared" si="41"/>
        <v>923932</v>
      </c>
      <c r="O84" s="315">
        <f>N84</f>
        <v>923932</v>
      </c>
      <c r="P84" s="315">
        <v>5129420.51</v>
      </c>
      <c r="Q84" s="314">
        <f t="shared" si="42"/>
        <v>923932</v>
      </c>
      <c r="R84" s="314">
        <f t="shared" si="43"/>
        <v>923932</v>
      </c>
      <c r="S84" s="421"/>
    </row>
    <row r="85" spans="1:19">
      <c r="A85" s="427" t="s">
        <v>103</v>
      </c>
      <c r="B85" s="423" t="str">
        <f>'19. ПП4. Благ.2.Мер.'!A12</f>
        <v>Благоустройство мест массового отдыха населения</v>
      </c>
      <c r="C85" s="205" t="str">
        <f>C87</f>
        <v>1240000030</v>
      </c>
      <c r="D85" s="216" t="s">
        <v>117</v>
      </c>
      <c r="E85" s="216" t="s">
        <v>117</v>
      </c>
      <c r="F85" s="216" t="s">
        <v>117</v>
      </c>
      <c r="G85" s="33">
        <f>G87</f>
        <v>325995</v>
      </c>
      <c r="H85" s="33">
        <f t="shared" ref="H85:J85" si="52">H87</f>
        <v>325995</v>
      </c>
      <c r="I85" s="33">
        <f t="shared" si="52"/>
        <v>325995</v>
      </c>
      <c r="J85" s="33">
        <f t="shared" si="52"/>
        <v>977985</v>
      </c>
      <c r="K85" s="309" t="s">
        <v>247</v>
      </c>
      <c r="L85" s="314">
        <f>L87</f>
        <v>325995</v>
      </c>
      <c r="M85" s="314">
        <f t="shared" ref="M85" si="53">M87</f>
        <v>325995</v>
      </c>
      <c r="N85" s="314">
        <f t="shared" si="41"/>
        <v>325995</v>
      </c>
      <c r="O85" s="314">
        <f>N85</f>
        <v>325995</v>
      </c>
      <c r="P85" s="314">
        <f t="shared" ref="P85" si="54">P87</f>
        <v>0</v>
      </c>
      <c r="Q85" s="314">
        <f t="shared" si="42"/>
        <v>325995</v>
      </c>
      <c r="R85" s="314">
        <f t="shared" si="43"/>
        <v>325995</v>
      </c>
      <c r="S85" s="421"/>
    </row>
    <row r="86" spans="1:19" s="260" customFormat="1">
      <c r="A86" s="427"/>
      <c r="B86" s="424"/>
      <c r="C86" s="215"/>
      <c r="D86" s="214"/>
      <c r="E86" s="215"/>
      <c r="F86" s="215"/>
      <c r="G86" s="22"/>
      <c r="H86" s="22"/>
      <c r="I86" s="22"/>
      <c r="J86" s="22"/>
      <c r="K86" s="309" t="s">
        <v>140</v>
      </c>
      <c r="L86" s="315"/>
      <c r="M86" s="315"/>
      <c r="N86" s="314"/>
      <c r="O86" s="315"/>
      <c r="P86" s="315"/>
      <c r="Q86" s="314"/>
      <c r="R86" s="314"/>
      <c r="S86" s="421"/>
    </row>
    <row r="87" spans="1:19" s="260" customFormat="1">
      <c r="A87" s="427"/>
      <c r="B87" s="425"/>
      <c r="C87" s="205" t="str">
        <f>'19. ПП4. Благ.2.Мер.'!C12</f>
        <v>1240000030</v>
      </c>
      <c r="D87" s="22" t="str">
        <f>'19. ПП4. Благ.2.Мер.'!D12</f>
        <v>009</v>
      </c>
      <c r="E87" s="22" t="str">
        <f>'19. ПП4. Благ.2.Мер.'!E12</f>
        <v>0503</v>
      </c>
      <c r="F87" s="22" t="str">
        <f>'19. ПП4. Благ.2.Мер.'!F12</f>
        <v>240</v>
      </c>
      <c r="G87" s="22">
        <f>'19. ПП4. Благ.2.Мер.'!G12</f>
        <v>325995</v>
      </c>
      <c r="H87" s="22">
        <f>'19. ПП4. Благ.2.Мер.'!H12</f>
        <v>325995</v>
      </c>
      <c r="I87" s="22">
        <f>'19. ПП4. Благ.2.Мер.'!I12</f>
        <v>325995</v>
      </c>
      <c r="J87" s="22">
        <f>'19. ПП4. Благ.2.Мер.'!J12</f>
        <v>977985</v>
      </c>
      <c r="K87" s="312" t="s">
        <v>248</v>
      </c>
      <c r="L87" s="315">
        <f>'[1]06. Пр.1 Распределение. Отч.7'!$P$104</f>
        <v>325995</v>
      </c>
      <c r="M87" s="315">
        <f>'[1]06. Пр.1 Распределение. Отч.7'!$R$104</f>
        <v>325995</v>
      </c>
      <c r="N87" s="314">
        <f t="shared" si="41"/>
        <v>325995</v>
      </c>
      <c r="O87" s="315">
        <f>N87</f>
        <v>325995</v>
      </c>
      <c r="P87" s="315">
        <v>0</v>
      </c>
      <c r="Q87" s="314">
        <f t="shared" si="42"/>
        <v>325995</v>
      </c>
      <c r="R87" s="314">
        <f t="shared" si="43"/>
        <v>325995</v>
      </c>
      <c r="S87" s="421"/>
    </row>
    <row r="88" spans="1:19">
      <c r="A88" s="427" t="s">
        <v>105</v>
      </c>
      <c r="B88" s="423" t="str">
        <f>'19. ПП4. Благ.2.Мер.'!A13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88" s="205" t="str">
        <f>C90</f>
        <v>1240000060</v>
      </c>
      <c r="D88" s="216" t="s">
        <v>117</v>
      </c>
      <c r="E88" s="216" t="s">
        <v>117</v>
      </c>
      <c r="F88" s="216" t="s">
        <v>117</v>
      </c>
      <c r="G88" s="33">
        <f>G90</f>
        <v>100000</v>
      </c>
      <c r="H88" s="33">
        <f t="shared" ref="H88:J88" si="55">H90</f>
        <v>100000</v>
      </c>
      <c r="I88" s="33">
        <f t="shared" si="55"/>
        <v>100000</v>
      </c>
      <c r="J88" s="33">
        <f t="shared" si="55"/>
        <v>300000</v>
      </c>
      <c r="K88" s="309" t="s">
        <v>247</v>
      </c>
      <c r="L88" s="314">
        <f t="shared" ref="L88:P88" si="56">L90</f>
        <v>100000</v>
      </c>
      <c r="M88" s="314">
        <f t="shared" si="56"/>
        <v>74900</v>
      </c>
      <c r="N88" s="314">
        <f t="shared" si="41"/>
        <v>100000</v>
      </c>
      <c r="O88" s="314">
        <f>N88</f>
        <v>100000</v>
      </c>
      <c r="P88" s="314">
        <f t="shared" si="56"/>
        <v>19600</v>
      </c>
      <c r="Q88" s="314">
        <f t="shared" si="42"/>
        <v>100000</v>
      </c>
      <c r="R88" s="314">
        <f t="shared" si="43"/>
        <v>100000</v>
      </c>
      <c r="S88" s="421"/>
    </row>
    <row r="89" spans="1:19" s="260" customFormat="1">
      <c r="A89" s="427"/>
      <c r="B89" s="424"/>
      <c r="C89" s="215"/>
      <c r="D89" s="214"/>
      <c r="E89" s="215"/>
      <c r="F89" s="215"/>
      <c r="G89" s="22"/>
      <c r="H89" s="22"/>
      <c r="I89" s="22"/>
      <c r="J89" s="22"/>
      <c r="K89" s="309" t="s">
        <v>140</v>
      </c>
      <c r="L89" s="315"/>
      <c r="M89" s="315"/>
      <c r="N89" s="314"/>
      <c r="O89" s="315"/>
      <c r="P89" s="315"/>
      <c r="Q89" s="314"/>
      <c r="R89" s="314"/>
      <c r="S89" s="421"/>
    </row>
    <row r="90" spans="1:19" s="260" customFormat="1">
      <c r="A90" s="427"/>
      <c r="B90" s="425"/>
      <c r="C90" s="214" t="str">
        <f>'19. ПП4. Благ.2.Мер.'!C13</f>
        <v>1240000060</v>
      </c>
      <c r="D90" s="22" t="str">
        <f>'19. ПП4. Благ.2.Мер.'!D13</f>
        <v>009</v>
      </c>
      <c r="E90" s="22" t="str">
        <f>'19. ПП4. Благ.2.Мер.'!E13</f>
        <v>0503</v>
      </c>
      <c r="F90" s="214" t="str">
        <f>'19. ПП4. Благ.2.Мер.'!F13</f>
        <v>240</v>
      </c>
      <c r="G90" s="22">
        <f>'19. ПП4. Благ.2.Мер.'!G13</f>
        <v>100000</v>
      </c>
      <c r="H90" s="22">
        <f>'19. ПП4. Благ.2.Мер.'!H13</f>
        <v>100000</v>
      </c>
      <c r="I90" s="22">
        <f>'19. ПП4. Благ.2.Мер.'!I13</f>
        <v>100000</v>
      </c>
      <c r="J90" s="22">
        <f>'19. ПП4. Благ.2.Мер.'!J13</f>
        <v>300000</v>
      </c>
      <c r="K90" s="312" t="s">
        <v>248</v>
      </c>
      <c r="L90" s="315">
        <f>'[1]06. Пр.1 Распределение. Отч.7'!$P$110</f>
        <v>100000</v>
      </c>
      <c r="M90" s="315">
        <f>'[1]06. Пр.1 Распределение. Отч.7'!$R$110</f>
        <v>74900</v>
      </c>
      <c r="N90" s="314">
        <f t="shared" si="41"/>
        <v>100000</v>
      </c>
      <c r="O90" s="315">
        <f>N90</f>
        <v>100000</v>
      </c>
      <c r="P90" s="315">
        <v>19600</v>
      </c>
      <c r="Q90" s="314">
        <f t="shared" si="42"/>
        <v>100000</v>
      </c>
      <c r="R90" s="314">
        <f t="shared" si="43"/>
        <v>100000</v>
      </c>
      <c r="S90" s="421"/>
    </row>
    <row r="91" spans="1:19">
      <c r="A91" s="427" t="s">
        <v>107</v>
      </c>
      <c r="B91" s="423" t="str">
        <f>'19. ПП4. Благ.2.Мер.'!A14</f>
        <v>Содержание территорий общего пользования</v>
      </c>
      <c r="C91" s="205" t="str">
        <f>C94</f>
        <v>1240000070</v>
      </c>
      <c r="D91" s="216" t="s">
        <v>117</v>
      </c>
      <c r="E91" s="216" t="s">
        <v>117</v>
      </c>
      <c r="F91" s="216" t="s">
        <v>117</v>
      </c>
      <c r="G91" s="33">
        <f>G93+G94</f>
        <v>33263580</v>
      </c>
      <c r="H91" s="33">
        <f t="shared" ref="H91:J91" si="57">H93+H94</f>
        <v>33263580</v>
      </c>
      <c r="I91" s="33">
        <f t="shared" si="57"/>
        <v>33263580</v>
      </c>
      <c r="J91" s="33">
        <f t="shared" si="57"/>
        <v>99790740</v>
      </c>
      <c r="K91" s="309" t="s">
        <v>247</v>
      </c>
      <c r="L91" s="314">
        <f t="shared" ref="L91:P91" si="58">L94</f>
        <v>28789380</v>
      </c>
      <c r="M91" s="314">
        <f t="shared" si="58"/>
        <v>27789380</v>
      </c>
      <c r="N91" s="314">
        <f t="shared" si="41"/>
        <v>33263580</v>
      </c>
      <c r="O91" s="314">
        <f>N91</f>
        <v>33263580</v>
      </c>
      <c r="P91" s="314">
        <f t="shared" si="58"/>
        <v>12456943.15</v>
      </c>
      <c r="Q91" s="314">
        <f t="shared" si="42"/>
        <v>33263580</v>
      </c>
      <c r="R91" s="314">
        <f t="shared" si="43"/>
        <v>33263580</v>
      </c>
      <c r="S91" s="421"/>
    </row>
    <row r="92" spans="1:19" s="260" customFormat="1">
      <c r="A92" s="427"/>
      <c r="B92" s="424"/>
      <c r="C92" s="215"/>
      <c r="D92" s="214"/>
      <c r="E92" s="215"/>
      <c r="F92" s="215"/>
      <c r="G92" s="22"/>
      <c r="H92" s="22"/>
      <c r="I92" s="22"/>
      <c r="J92" s="22"/>
      <c r="K92" s="309" t="s">
        <v>140</v>
      </c>
      <c r="L92" s="315"/>
      <c r="M92" s="315"/>
      <c r="N92" s="314"/>
      <c r="O92" s="315"/>
      <c r="P92" s="315"/>
      <c r="Q92" s="314"/>
      <c r="R92" s="314"/>
      <c r="S92" s="421"/>
    </row>
    <row r="93" spans="1:19" s="260" customFormat="1" ht="13.2">
      <c r="A93" s="427"/>
      <c r="B93" s="424"/>
      <c r="C93" s="326" t="str">
        <f>'19. ПП4. Благ.2.Мер.'!C14</f>
        <v>1240000070</v>
      </c>
      <c r="D93" s="326" t="str">
        <f>'19. ПП4. Благ.2.Мер.'!D14</f>
        <v>009</v>
      </c>
      <c r="E93" s="326" t="str">
        <f>'19. ПП4. Благ.2.Мер.'!E14</f>
        <v>0503</v>
      </c>
      <c r="F93" s="326" t="str">
        <f>'19. ПП4. Благ.2.Мер.'!F14</f>
        <v>240</v>
      </c>
      <c r="G93" s="22">
        <f>'19. ПП4. Благ.2.Мер.'!G14</f>
        <v>3487870</v>
      </c>
      <c r="H93" s="22">
        <f>'19. ПП4. Благ.2.Мер.'!H14</f>
        <v>3487870</v>
      </c>
      <c r="I93" s="22">
        <f>'19. ПП4. Благ.2.Мер.'!I14</f>
        <v>3487870</v>
      </c>
      <c r="J93" s="22">
        <f>'19. ПП4. Благ.2.Мер.'!J14</f>
        <v>10463610</v>
      </c>
      <c r="K93" s="327"/>
      <c r="L93" s="315"/>
      <c r="M93" s="315"/>
      <c r="N93" s="315"/>
      <c r="O93" s="315"/>
      <c r="P93" s="315"/>
      <c r="Q93" s="315"/>
      <c r="R93" s="315"/>
      <c r="S93" s="421"/>
    </row>
    <row r="94" spans="1:19" s="260" customFormat="1" ht="13.2">
      <c r="A94" s="427"/>
      <c r="B94" s="425"/>
      <c r="C94" s="214" t="str">
        <f>'19. ПП4. Благ.2.Мер.'!C15</f>
        <v>1240000070</v>
      </c>
      <c r="D94" s="214" t="str">
        <f>'19. ПП4. Благ.2.Мер.'!D15</f>
        <v>009</v>
      </c>
      <c r="E94" s="214" t="str">
        <f>'19. ПП4. Благ.2.Мер.'!E15</f>
        <v>0503</v>
      </c>
      <c r="F94" s="214" t="str">
        <f>'19. ПП4. Благ.2.Мер.'!F15</f>
        <v>610</v>
      </c>
      <c r="G94" s="22">
        <f>'19. ПП4. Благ.2.Мер.'!G15</f>
        <v>29775710</v>
      </c>
      <c r="H94" s="22">
        <f>'19. ПП4. Благ.2.Мер.'!H15</f>
        <v>29775710</v>
      </c>
      <c r="I94" s="22">
        <f>'19. ПП4. Благ.2.Мер.'!I15</f>
        <v>29775710</v>
      </c>
      <c r="J94" s="22">
        <f>'19. ПП4. Благ.2.Мер.'!J15</f>
        <v>89327130</v>
      </c>
      <c r="K94" s="328" t="s">
        <v>248</v>
      </c>
      <c r="L94" s="315">
        <f>'[1]06. Пр.1 Распределение. Отч.7'!$P$113</f>
        <v>28789380</v>
      </c>
      <c r="M94" s="315">
        <f>'[1]06. Пр.1 Распределение. Отч.7'!$R$113</f>
        <v>27789380</v>
      </c>
      <c r="N94" s="315">
        <f t="shared" si="41"/>
        <v>29775710</v>
      </c>
      <c r="O94" s="315">
        <f>N94</f>
        <v>29775710</v>
      </c>
      <c r="P94" s="315">
        <v>12456943.15</v>
      </c>
      <c r="Q94" s="315">
        <f t="shared" si="42"/>
        <v>29775710</v>
      </c>
      <c r="R94" s="315">
        <f t="shared" si="43"/>
        <v>29775710</v>
      </c>
      <c r="S94" s="421"/>
    </row>
    <row r="95" spans="1:19">
      <c r="A95" s="427" t="s">
        <v>213</v>
      </c>
      <c r="B95" s="423" t="str">
        <f>'19. ПП4. Благ.2.Мер.'!A16</f>
        <v>Капитальный ремонт элементов Площади Ленина</v>
      </c>
      <c r="C95" s="205" t="str">
        <f>C97</f>
        <v>1240000090</v>
      </c>
      <c r="D95" s="216" t="s">
        <v>117</v>
      </c>
      <c r="E95" s="216" t="s">
        <v>117</v>
      </c>
      <c r="F95" s="216" t="s">
        <v>117</v>
      </c>
      <c r="G95" s="33">
        <f>G97</f>
        <v>10000000</v>
      </c>
      <c r="H95" s="33">
        <f t="shared" ref="H95:J95" si="59">H97</f>
        <v>0</v>
      </c>
      <c r="I95" s="33">
        <f t="shared" si="59"/>
        <v>0</v>
      </c>
      <c r="J95" s="33">
        <f t="shared" si="59"/>
        <v>10000000</v>
      </c>
      <c r="K95" s="309" t="s">
        <v>247</v>
      </c>
      <c r="L95" s="314">
        <f t="shared" ref="L95:P95" si="60">L97</f>
        <v>0</v>
      </c>
      <c r="M95" s="314">
        <f t="shared" si="60"/>
        <v>0</v>
      </c>
      <c r="N95" s="314">
        <f t="shared" si="41"/>
        <v>10000000</v>
      </c>
      <c r="O95" s="314">
        <f>N95</f>
        <v>10000000</v>
      </c>
      <c r="P95" s="314">
        <f t="shared" si="60"/>
        <v>96760</v>
      </c>
      <c r="Q95" s="314">
        <f t="shared" si="42"/>
        <v>0</v>
      </c>
      <c r="R95" s="314">
        <f t="shared" si="43"/>
        <v>0</v>
      </c>
      <c r="S95" s="421"/>
    </row>
    <row r="96" spans="1:19" s="260" customFormat="1">
      <c r="A96" s="427"/>
      <c r="B96" s="424"/>
      <c r="C96" s="215"/>
      <c r="D96" s="214"/>
      <c r="E96" s="215"/>
      <c r="F96" s="215"/>
      <c r="G96" s="22"/>
      <c r="H96" s="22"/>
      <c r="I96" s="22"/>
      <c r="J96" s="22"/>
      <c r="K96" s="309" t="s">
        <v>140</v>
      </c>
      <c r="L96" s="315"/>
      <c r="M96" s="315"/>
      <c r="N96" s="314"/>
      <c r="O96" s="315"/>
      <c r="P96" s="315"/>
      <c r="Q96" s="314"/>
      <c r="R96" s="314"/>
      <c r="S96" s="421"/>
    </row>
    <row r="97" spans="1:20" s="260" customFormat="1">
      <c r="A97" s="427"/>
      <c r="B97" s="425"/>
      <c r="C97" s="222" t="str">
        <f>'19. ПП4. Благ.2.Мер.'!C16</f>
        <v>1240000090</v>
      </c>
      <c r="D97" s="22" t="str">
        <f>'19. ПП4. Благ.2.Мер.'!D16</f>
        <v>009</v>
      </c>
      <c r="E97" s="22" t="str">
        <f>'19. ПП4. Благ.2.Мер.'!E16</f>
        <v>0503</v>
      </c>
      <c r="F97" s="222" t="str">
        <f>'19. ПП4. Благ.2.Мер.'!F16</f>
        <v>240</v>
      </c>
      <c r="G97" s="22">
        <f>'19. ПП4. Благ.2.Мер.'!G16</f>
        <v>10000000</v>
      </c>
      <c r="H97" s="22">
        <f>'19. ПП4. Благ.2.Мер.'!H16</f>
        <v>0</v>
      </c>
      <c r="I97" s="22">
        <f>'19. ПП4. Благ.2.Мер.'!I16</f>
        <v>0</v>
      </c>
      <c r="J97" s="22">
        <f>'19. ПП4. Благ.2.Мер.'!J16</f>
        <v>10000000</v>
      </c>
      <c r="K97" s="312" t="s">
        <v>248</v>
      </c>
      <c r="L97" s="315">
        <f>'[1]06. Пр.1 Распределение. Отч.7'!$P$116</f>
        <v>0</v>
      </c>
      <c r="M97" s="315">
        <f>'[1]06. Пр.1 Распределение. Отч.7'!$R$116</f>
        <v>0</v>
      </c>
      <c r="N97" s="314">
        <f t="shared" si="41"/>
        <v>10000000</v>
      </c>
      <c r="O97" s="315">
        <f>N97</f>
        <v>10000000</v>
      </c>
      <c r="P97" s="315">
        <v>96760</v>
      </c>
      <c r="Q97" s="314">
        <f t="shared" si="42"/>
        <v>0</v>
      </c>
      <c r="R97" s="314">
        <f t="shared" si="43"/>
        <v>0</v>
      </c>
      <c r="S97" s="421"/>
    </row>
    <row r="98" spans="1:20">
      <c r="A98" s="427" t="s">
        <v>243</v>
      </c>
      <c r="B98" s="423" t="str">
        <f>'19. ПП4. Благ.2.Мер.'!A17</f>
        <v>Благоустройство территории общего пользования</v>
      </c>
      <c r="C98" s="205" t="str">
        <f>C100</f>
        <v>1240000100</v>
      </c>
      <c r="D98" s="216" t="s">
        <v>117</v>
      </c>
      <c r="E98" s="216" t="s">
        <v>117</v>
      </c>
      <c r="F98" s="216" t="s">
        <v>117</v>
      </c>
      <c r="G98" s="33">
        <f>G100</f>
        <v>3000000</v>
      </c>
      <c r="H98" s="33">
        <f t="shared" ref="H98:J98" si="61">H100</f>
        <v>0</v>
      </c>
      <c r="I98" s="33">
        <f t="shared" si="61"/>
        <v>0</v>
      </c>
      <c r="J98" s="33">
        <f t="shared" si="61"/>
        <v>3000000</v>
      </c>
      <c r="K98" s="309" t="s">
        <v>247</v>
      </c>
      <c r="L98" s="314">
        <f t="shared" ref="L98:P98" si="62">L100</f>
        <v>0</v>
      </c>
      <c r="M98" s="314">
        <f t="shared" si="62"/>
        <v>0</v>
      </c>
      <c r="N98" s="314">
        <f t="shared" si="41"/>
        <v>3000000</v>
      </c>
      <c r="O98" s="314">
        <f>N98</f>
        <v>3000000</v>
      </c>
      <c r="P98" s="314">
        <f t="shared" si="62"/>
        <v>1119384.3799999999</v>
      </c>
      <c r="Q98" s="314">
        <f t="shared" si="42"/>
        <v>0</v>
      </c>
      <c r="R98" s="314">
        <f t="shared" si="43"/>
        <v>0</v>
      </c>
      <c r="S98" s="421"/>
    </row>
    <row r="99" spans="1:20" s="260" customFormat="1">
      <c r="A99" s="427"/>
      <c r="B99" s="424"/>
      <c r="C99" s="215"/>
      <c r="D99" s="214"/>
      <c r="E99" s="215"/>
      <c r="F99" s="215"/>
      <c r="G99" s="22"/>
      <c r="H99" s="22"/>
      <c r="I99" s="22"/>
      <c r="J99" s="22"/>
      <c r="K99" s="309" t="s">
        <v>140</v>
      </c>
      <c r="L99" s="315"/>
      <c r="M99" s="315"/>
      <c r="N99" s="314"/>
      <c r="O99" s="315"/>
      <c r="P99" s="315"/>
      <c r="Q99" s="314"/>
      <c r="R99" s="314"/>
      <c r="S99" s="421"/>
    </row>
    <row r="100" spans="1:20" s="260" customFormat="1">
      <c r="A100" s="427"/>
      <c r="B100" s="425"/>
      <c r="C100" s="22" t="str">
        <f>'19. ПП4. Благ.2.Мер.'!C17</f>
        <v>1240000100</v>
      </c>
      <c r="D100" s="22" t="str">
        <f>'19. ПП4. Благ.2.Мер.'!D17</f>
        <v>009</v>
      </c>
      <c r="E100" s="22" t="str">
        <f>'19. ПП4. Благ.2.Мер.'!E17</f>
        <v>0503</v>
      </c>
      <c r="F100" s="22" t="str">
        <f>'19. ПП4. Благ.2.Мер.'!F17</f>
        <v>240</v>
      </c>
      <c r="G100" s="22">
        <f>'19. ПП4. Благ.2.Мер.'!G17</f>
        <v>3000000</v>
      </c>
      <c r="H100" s="22">
        <f>'19. ПП4. Благ.2.Мер.'!H17</f>
        <v>0</v>
      </c>
      <c r="I100" s="22">
        <f>'19. ПП4. Благ.2.Мер.'!I17</f>
        <v>0</v>
      </c>
      <c r="J100" s="22">
        <f>'19. ПП4. Благ.2.Мер.'!J17</f>
        <v>3000000</v>
      </c>
      <c r="K100" s="312" t="s">
        <v>248</v>
      </c>
      <c r="L100" s="315">
        <v>0</v>
      </c>
      <c r="M100" s="315">
        <v>0</v>
      </c>
      <c r="N100" s="314">
        <f t="shared" si="41"/>
        <v>3000000</v>
      </c>
      <c r="O100" s="315">
        <f>N100</f>
        <v>3000000</v>
      </c>
      <c r="P100" s="315">
        <v>1119384.3799999999</v>
      </c>
      <c r="Q100" s="314">
        <f t="shared" si="42"/>
        <v>0</v>
      </c>
      <c r="R100" s="314">
        <f t="shared" si="43"/>
        <v>0</v>
      </c>
      <c r="S100" s="421"/>
    </row>
    <row r="101" spans="1:20" s="260" customFormat="1">
      <c r="A101" s="249"/>
      <c r="B101" s="249"/>
      <c r="C101" s="291"/>
      <c r="D101" s="74"/>
      <c r="E101" s="74"/>
      <c r="F101" s="261"/>
      <c r="G101" s="74"/>
      <c r="H101" s="74"/>
      <c r="I101" s="74"/>
      <c r="J101" s="74"/>
      <c r="K101" s="317"/>
      <c r="L101" s="318"/>
      <c r="M101" s="318"/>
      <c r="N101" s="318"/>
      <c r="O101" s="318"/>
      <c r="P101" s="318"/>
      <c r="Q101" s="318"/>
      <c r="R101" s="318"/>
      <c r="S101" s="254"/>
    </row>
    <row r="102" spans="1:20">
      <c r="B102" s="249"/>
      <c r="C102" s="291"/>
      <c r="D102" s="262"/>
      <c r="E102" s="262"/>
      <c r="F102" s="262"/>
      <c r="G102" s="263"/>
      <c r="H102" s="263"/>
      <c r="I102" s="263"/>
      <c r="J102" s="263"/>
      <c r="K102" s="319"/>
    </row>
    <row r="103" spans="1:20" s="76" customFormat="1">
      <c r="D103" s="209"/>
      <c r="E103" s="209"/>
      <c r="F103" s="209"/>
      <c r="G103" s="23"/>
      <c r="H103" s="23"/>
      <c r="I103" s="23"/>
      <c r="J103" s="23"/>
      <c r="K103" s="305"/>
      <c r="L103" s="305"/>
      <c r="M103" s="305"/>
      <c r="N103" s="305"/>
      <c r="O103" s="298"/>
      <c r="P103" s="305"/>
      <c r="Q103" s="298"/>
      <c r="R103" s="298"/>
      <c r="T103" s="19"/>
    </row>
    <row r="104" spans="1:20" s="76" customFormat="1">
      <c r="B104" s="264" t="s">
        <v>155</v>
      </c>
      <c r="C104" s="264"/>
      <c r="D104" s="265"/>
      <c r="E104" s="265"/>
      <c r="F104" s="266"/>
      <c r="G104" s="267"/>
      <c r="H104" s="465" t="s">
        <v>13</v>
      </c>
      <c r="I104" s="465"/>
      <c r="J104" s="23"/>
      <c r="K104" s="305"/>
      <c r="L104" s="305"/>
      <c r="M104" s="305"/>
      <c r="N104" s="305"/>
      <c r="O104" s="305" t="s">
        <v>136</v>
      </c>
      <c r="P104" s="305"/>
      <c r="Q104" s="298"/>
      <c r="R104" s="298"/>
      <c r="T104" s="19"/>
    </row>
  </sheetData>
  <mergeCells count="137">
    <mergeCell ref="S98:S100"/>
    <mergeCell ref="S95:S97"/>
    <mergeCell ref="S88:S90"/>
    <mergeCell ref="S91:S94"/>
    <mergeCell ref="S81:S84"/>
    <mergeCell ref="S85:S87"/>
    <mergeCell ref="S69:S71"/>
    <mergeCell ref="S66:S68"/>
    <mergeCell ref="S77:S80"/>
    <mergeCell ref="B69:B71"/>
    <mergeCell ref="F72:F75"/>
    <mergeCell ref="G72:G75"/>
    <mergeCell ref="H72:H75"/>
    <mergeCell ref="I72:I75"/>
    <mergeCell ref="J72:J75"/>
    <mergeCell ref="D62:D64"/>
    <mergeCell ref="E62:E64"/>
    <mergeCell ref="H62:H64"/>
    <mergeCell ref="I62:I64"/>
    <mergeCell ref="J62:J64"/>
    <mergeCell ref="H104:I104"/>
    <mergeCell ref="A53:A55"/>
    <mergeCell ref="A88:A90"/>
    <mergeCell ref="A69:A71"/>
    <mergeCell ref="A59:A61"/>
    <mergeCell ref="A85:A87"/>
    <mergeCell ref="A66:A68"/>
    <mergeCell ref="A95:A97"/>
    <mergeCell ref="B95:B97"/>
    <mergeCell ref="A77:A80"/>
    <mergeCell ref="A81:A84"/>
    <mergeCell ref="B88:B90"/>
    <mergeCell ref="C72:C75"/>
    <mergeCell ref="A98:A100"/>
    <mergeCell ref="B98:B100"/>
    <mergeCell ref="A62:A64"/>
    <mergeCell ref="B62:B64"/>
    <mergeCell ref="D72:D75"/>
    <mergeCell ref="E72:E75"/>
    <mergeCell ref="A72:A75"/>
    <mergeCell ref="B72:B75"/>
    <mergeCell ref="B91:B94"/>
    <mergeCell ref="B53:B55"/>
    <mergeCell ref="A91:A94"/>
    <mergeCell ref="O5:P5"/>
    <mergeCell ref="A7:A11"/>
    <mergeCell ref="B7:B11"/>
    <mergeCell ref="C7:C11"/>
    <mergeCell ref="A50:A52"/>
    <mergeCell ref="B50:B52"/>
    <mergeCell ref="B47:B49"/>
    <mergeCell ref="B56:B58"/>
    <mergeCell ref="A47:A49"/>
    <mergeCell ref="A56:A58"/>
    <mergeCell ref="C3:F5"/>
    <mergeCell ref="A3:A6"/>
    <mergeCell ref="G3:J5"/>
    <mergeCell ref="F12:F15"/>
    <mergeCell ref="G12:G15"/>
    <mergeCell ref="H12:H15"/>
    <mergeCell ref="I12:I15"/>
    <mergeCell ref="J12:J15"/>
    <mergeCell ref="C12:C15"/>
    <mergeCell ref="D7:D11"/>
    <mergeCell ref="E12:E15"/>
    <mergeCell ref="E7:E11"/>
    <mergeCell ref="F7:F11"/>
    <mergeCell ref="G7:G11"/>
    <mergeCell ref="B59:B61"/>
    <mergeCell ref="B27:B29"/>
    <mergeCell ref="A33:A35"/>
    <mergeCell ref="A39:A41"/>
    <mergeCell ref="B39:B41"/>
    <mergeCell ref="A17:A20"/>
    <mergeCell ref="B17:B20"/>
    <mergeCell ref="B33:B35"/>
    <mergeCell ref="A36:A38"/>
    <mergeCell ref="B36:B38"/>
    <mergeCell ref="S42:S45"/>
    <mergeCell ref="H7:H11"/>
    <mergeCell ref="I7:I11"/>
    <mergeCell ref="J7:J11"/>
    <mergeCell ref="A21:A23"/>
    <mergeCell ref="B21:B23"/>
    <mergeCell ref="A30:A32"/>
    <mergeCell ref="B30:B32"/>
    <mergeCell ref="B24:B26"/>
    <mergeCell ref="D42:D45"/>
    <mergeCell ref="E42:E45"/>
    <mergeCell ref="Q4:R5"/>
    <mergeCell ref="S7:S11"/>
    <mergeCell ref="S12:S15"/>
    <mergeCell ref="A12:A15"/>
    <mergeCell ref="B12:B15"/>
    <mergeCell ref="A42:A45"/>
    <mergeCell ref="B42:B45"/>
    <mergeCell ref="C62:C64"/>
    <mergeCell ref="F62:F64"/>
    <mergeCell ref="A24:A26"/>
    <mergeCell ref="C42:C45"/>
    <mergeCell ref="F42:F45"/>
    <mergeCell ref="G42:G45"/>
    <mergeCell ref="H42:H45"/>
    <mergeCell ref="A27:A29"/>
    <mergeCell ref="S21:S23"/>
    <mergeCell ref="S24:S26"/>
    <mergeCell ref="S27:S29"/>
    <mergeCell ref="S30:S32"/>
    <mergeCell ref="S36:S38"/>
    <mergeCell ref="S39:S41"/>
    <mergeCell ref="S50:S52"/>
    <mergeCell ref="S53:S55"/>
    <mergeCell ref="S56:S58"/>
    <mergeCell ref="S47:S49"/>
    <mergeCell ref="Q1:S1"/>
    <mergeCell ref="B85:B87"/>
    <mergeCell ref="B81:B84"/>
    <mergeCell ref="L2:S2"/>
    <mergeCell ref="B77:B80"/>
    <mergeCell ref="S3:S6"/>
    <mergeCell ref="B66:B68"/>
    <mergeCell ref="B3:B6"/>
    <mergeCell ref="N5:N6"/>
    <mergeCell ref="K3:K6"/>
    <mergeCell ref="S59:S61"/>
    <mergeCell ref="G62:G64"/>
    <mergeCell ref="S17:S19"/>
    <mergeCell ref="S62:S64"/>
    <mergeCell ref="S72:S75"/>
    <mergeCell ref="H1:J1"/>
    <mergeCell ref="I42:I45"/>
    <mergeCell ref="J42:J45"/>
    <mergeCell ref="D12:D15"/>
    <mergeCell ref="B2:J2"/>
    <mergeCell ref="L3:R3"/>
    <mergeCell ref="L4:M5"/>
    <mergeCell ref="N4:P4"/>
  </mergeCells>
  <conditionalFormatting sqref="G12">
    <cfRule type="cellIs" dxfId="30" priority="23" operator="notEqual">
      <formula>$G$16</formula>
    </cfRule>
  </conditionalFormatting>
  <conditionalFormatting sqref="H12">
    <cfRule type="cellIs" dxfId="29" priority="22" operator="notEqual">
      <formula>$H$16</formula>
    </cfRule>
  </conditionalFormatting>
  <conditionalFormatting sqref="I12">
    <cfRule type="cellIs" dxfId="28" priority="21" operator="notEqual">
      <formula>$I$16</formula>
    </cfRule>
  </conditionalFormatting>
  <conditionalFormatting sqref="J12">
    <cfRule type="cellIs" dxfId="27" priority="20" operator="notEqual">
      <formula>$J$16</formula>
    </cfRule>
  </conditionalFormatting>
  <conditionalFormatting sqref="G62">
    <cfRule type="cellIs" dxfId="26" priority="12" operator="notEqual">
      <formula>$G$65</formula>
    </cfRule>
  </conditionalFormatting>
  <conditionalFormatting sqref="H62">
    <cfRule type="cellIs" dxfId="25" priority="11" operator="notEqual">
      <formula>$H$65</formula>
    </cfRule>
  </conditionalFormatting>
  <conditionalFormatting sqref="I62">
    <cfRule type="cellIs" dxfId="24" priority="10" operator="notEqual">
      <formula>$I$65</formula>
    </cfRule>
  </conditionalFormatting>
  <conditionalFormatting sqref="J62">
    <cfRule type="cellIs" dxfId="23" priority="9" operator="notEqual">
      <formula>$J$65</formula>
    </cfRule>
  </conditionalFormatting>
  <conditionalFormatting sqref="G72">
    <cfRule type="cellIs" dxfId="22" priority="8" operator="notEqual">
      <formula>$G$76</formula>
    </cfRule>
  </conditionalFormatting>
  <conditionalFormatting sqref="H72">
    <cfRule type="cellIs" dxfId="21" priority="7" operator="notEqual">
      <formula>$H$76</formula>
    </cfRule>
  </conditionalFormatting>
  <conditionalFormatting sqref="I72">
    <cfRule type="cellIs" dxfId="20" priority="6" operator="notEqual">
      <formula>$I$76</formula>
    </cfRule>
  </conditionalFormatting>
  <conditionalFormatting sqref="J72">
    <cfRule type="cellIs" dxfId="19" priority="5" operator="notEqual">
      <formula>$J$76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8" fitToHeight="4" orientation="portrait" r:id="rId1"/>
  <headerFooter>
    <oddHeader>&amp;C&amp;P</oddHeader>
  </headerFooter>
  <rowBreaks count="1" manualBreakCount="1">
    <brk id="41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O174"/>
  <sheetViews>
    <sheetView workbookViewId="0">
      <selection activeCell="B105" sqref="B105:B110"/>
    </sheetView>
  </sheetViews>
  <sheetFormatPr defaultColWidth="9.109375" defaultRowHeight="13.8"/>
  <cols>
    <col min="1" max="1" width="18.6640625" style="19" bestFit="1" customWidth="1"/>
    <col min="2" max="2" width="40.88671875" style="8" customWidth="1"/>
    <col min="3" max="3" width="32.5546875" style="7" customWidth="1"/>
    <col min="4" max="6" width="15.5546875" style="76" customWidth="1"/>
    <col min="7" max="7" width="17.33203125" style="76" customWidth="1"/>
    <col min="8" max="9" width="15.44140625" style="122" hidden="1" customWidth="1"/>
    <col min="10" max="10" width="16.6640625" style="122" hidden="1" customWidth="1"/>
    <col min="11" max="12" width="15.5546875" style="76" hidden="1" customWidth="1"/>
    <col min="13" max="14" width="16.109375" style="23" hidden="1" customWidth="1"/>
    <col min="15" max="15" width="13.6640625" style="76" hidden="1" customWidth="1"/>
    <col min="16" max="16384" width="9.109375" style="7"/>
  </cols>
  <sheetData>
    <row r="1" spans="1:15" ht="69" customHeight="1">
      <c r="E1" s="492" t="s">
        <v>207</v>
      </c>
      <c r="F1" s="492"/>
      <c r="G1" s="492"/>
      <c r="M1" s="491"/>
      <c r="N1" s="491"/>
      <c r="O1" s="491"/>
    </row>
    <row r="2" spans="1:15" s="123" customFormat="1" ht="42.75" customHeight="1">
      <c r="A2" s="493" t="s">
        <v>168</v>
      </c>
      <c r="B2" s="493"/>
      <c r="C2" s="493"/>
      <c r="D2" s="493"/>
      <c r="E2" s="493"/>
      <c r="F2" s="493"/>
      <c r="G2" s="493"/>
      <c r="H2" s="493" t="s">
        <v>141</v>
      </c>
      <c r="I2" s="493"/>
      <c r="J2" s="493"/>
      <c r="K2" s="493"/>
      <c r="L2" s="493"/>
      <c r="M2" s="493"/>
      <c r="N2" s="493"/>
      <c r="O2" s="493"/>
    </row>
    <row r="3" spans="1:15">
      <c r="A3" s="427" t="s">
        <v>49</v>
      </c>
      <c r="B3" s="412" t="s">
        <v>50</v>
      </c>
      <c r="C3" s="412" t="s">
        <v>182</v>
      </c>
      <c r="D3" s="427" t="s">
        <v>86</v>
      </c>
      <c r="E3" s="427"/>
      <c r="F3" s="427"/>
      <c r="G3" s="427"/>
      <c r="H3" s="427" t="s">
        <v>130</v>
      </c>
      <c r="I3" s="427"/>
      <c r="J3" s="427"/>
      <c r="K3" s="427"/>
      <c r="L3" s="427"/>
      <c r="M3" s="427"/>
      <c r="N3" s="427"/>
      <c r="O3" s="423" t="s">
        <v>131</v>
      </c>
    </row>
    <row r="4" spans="1:15">
      <c r="A4" s="427"/>
      <c r="B4" s="412"/>
      <c r="C4" s="412"/>
      <c r="D4" s="427"/>
      <c r="E4" s="427"/>
      <c r="F4" s="427"/>
      <c r="G4" s="427"/>
      <c r="H4" s="427" t="s">
        <v>290</v>
      </c>
      <c r="I4" s="427"/>
      <c r="J4" s="427" t="s">
        <v>291</v>
      </c>
      <c r="K4" s="427"/>
      <c r="L4" s="427"/>
      <c r="M4" s="464" t="s">
        <v>33</v>
      </c>
      <c r="N4" s="464"/>
      <c r="O4" s="424"/>
    </row>
    <row r="5" spans="1:15" ht="15" customHeight="1">
      <c r="A5" s="427"/>
      <c r="B5" s="412"/>
      <c r="C5" s="412"/>
      <c r="D5" s="427"/>
      <c r="E5" s="427"/>
      <c r="F5" s="427"/>
      <c r="G5" s="427"/>
      <c r="H5" s="427"/>
      <c r="I5" s="427"/>
      <c r="J5" s="483" t="s">
        <v>244</v>
      </c>
      <c r="K5" s="483" t="s">
        <v>294</v>
      </c>
      <c r="L5" s="483"/>
      <c r="M5" s="464"/>
      <c r="N5" s="464"/>
      <c r="O5" s="424"/>
    </row>
    <row r="6" spans="1:15" ht="27.6">
      <c r="A6" s="427"/>
      <c r="B6" s="412"/>
      <c r="C6" s="412"/>
      <c r="D6" s="287" t="s">
        <v>214</v>
      </c>
      <c r="E6" s="287" t="s">
        <v>258</v>
      </c>
      <c r="F6" s="287" t="s">
        <v>319</v>
      </c>
      <c r="G6" s="80" t="s">
        <v>4</v>
      </c>
      <c r="H6" s="80" t="s">
        <v>132</v>
      </c>
      <c r="I6" s="80" t="s">
        <v>133</v>
      </c>
      <c r="J6" s="483"/>
      <c r="K6" s="80" t="s">
        <v>132</v>
      </c>
      <c r="L6" s="80" t="s">
        <v>133</v>
      </c>
      <c r="M6" s="81" t="s">
        <v>246</v>
      </c>
      <c r="N6" s="81" t="s">
        <v>251</v>
      </c>
      <c r="O6" s="425"/>
    </row>
    <row r="7" spans="1:15" s="271" customFormat="1" ht="14.25" customHeight="1">
      <c r="A7" s="479" t="s">
        <v>48</v>
      </c>
      <c r="B7" s="479" t="s">
        <v>125</v>
      </c>
      <c r="C7" s="270" t="s">
        <v>51</v>
      </c>
      <c r="D7" s="35">
        <f>'06. Пр.1 Распределение. Отч.7'!G7</f>
        <v>524109000</v>
      </c>
      <c r="E7" s="35">
        <f>'06. Пр.1 Распределение. Отч.7'!H7</f>
        <v>421433175</v>
      </c>
      <c r="F7" s="35">
        <f>'06. Пр.1 Распределение. Отч.7'!I7</f>
        <v>425397275</v>
      </c>
      <c r="G7" s="35">
        <f>SUM(D7:F7)</f>
        <v>1370939450</v>
      </c>
      <c r="H7" s="124">
        <f>'06. Пр.1 Распределение. Отч.7'!L7</f>
        <v>540040480.71000004</v>
      </c>
      <c r="I7" s="124">
        <f>'06. Пр.1 Распределение. Отч.7'!M7</f>
        <v>519850383.11000001</v>
      </c>
      <c r="J7" s="124" t="e">
        <f>'06. Пр.1 Распределение. Отч.7'!N7</f>
        <v>#REF!</v>
      </c>
      <c r="K7" s="124" t="e">
        <f>'06. Пр.1 Распределение. Отч.7'!O7</f>
        <v>#REF!</v>
      </c>
      <c r="L7" s="124" t="e">
        <f>'06. Пр.1 Распределение. Отч.7'!P7</f>
        <v>#REF!</v>
      </c>
      <c r="M7" s="124">
        <f>'06. Пр.1 Распределение. Отч.7'!Q7</f>
        <v>421433175</v>
      </c>
      <c r="N7" s="124">
        <f>'06. Пр.1 Распределение. Отч.7'!R7</f>
        <v>425397275</v>
      </c>
      <c r="O7" s="445"/>
    </row>
    <row r="8" spans="1:15" s="271" customFormat="1">
      <c r="A8" s="479"/>
      <c r="B8" s="479"/>
      <c r="C8" s="229" t="s">
        <v>41</v>
      </c>
      <c r="D8" s="35"/>
      <c r="E8" s="35"/>
      <c r="F8" s="35"/>
      <c r="G8" s="35"/>
      <c r="H8" s="125"/>
      <c r="I8" s="125"/>
      <c r="J8" s="125"/>
      <c r="K8" s="126"/>
      <c r="L8" s="126"/>
      <c r="M8" s="35"/>
      <c r="N8" s="35"/>
      <c r="O8" s="446"/>
    </row>
    <row r="9" spans="1:15" s="271" customFormat="1">
      <c r="A9" s="479"/>
      <c r="B9" s="479"/>
      <c r="C9" s="230" t="s">
        <v>40</v>
      </c>
      <c r="D9" s="33">
        <f t="shared" ref="D9:G12" si="0">D15+D70+D107+D126</f>
        <v>0</v>
      </c>
      <c r="E9" s="33">
        <f t="shared" si="0"/>
        <v>0</v>
      </c>
      <c r="F9" s="33">
        <f t="shared" si="0"/>
        <v>0</v>
      </c>
      <c r="G9" s="33">
        <f t="shared" si="0"/>
        <v>0</v>
      </c>
      <c r="H9" s="35">
        <f>'[1]07.Пр.2 РесОб. Отч.8'!$K$9</f>
        <v>26972600</v>
      </c>
      <c r="I9" s="35">
        <f>'[1]07.Пр.2 РесОб. Отч.8'!$K$9</f>
        <v>26972600</v>
      </c>
      <c r="J9" s="35">
        <v>0</v>
      </c>
      <c r="K9" s="35">
        <v>0</v>
      </c>
      <c r="L9" s="35">
        <v>0</v>
      </c>
      <c r="M9" s="35">
        <v>0</v>
      </c>
      <c r="N9" s="35">
        <v>0</v>
      </c>
      <c r="O9" s="446"/>
    </row>
    <row r="10" spans="1:15" s="271" customFormat="1">
      <c r="A10" s="479"/>
      <c r="B10" s="479"/>
      <c r="C10" s="229" t="s">
        <v>42</v>
      </c>
      <c r="D10" s="33">
        <f t="shared" si="0"/>
        <v>117279400</v>
      </c>
      <c r="E10" s="33">
        <f t="shared" si="0"/>
        <v>101642700</v>
      </c>
      <c r="F10" s="33">
        <f t="shared" si="0"/>
        <v>105606800</v>
      </c>
      <c r="G10" s="33">
        <f t="shared" si="0"/>
        <v>324528900</v>
      </c>
      <c r="H10" s="35">
        <f>'[1]07.Пр.2 РесОб. Отч.8'!$K$10</f>
        <v>120565400</v>
      </c>
      <c r="I10" s="35">
        <f>'[1]07.Пр.2 РесОб. Отч.8'!$K$10</f>
        <v>120565400</v>
      </c>
      <c r="J10" s="35" t="e">
        <f t="shared" ref="J10:N12" si="1">J16+J71+J108+J127</f>
        <v>#REF!</v>
      </c>
      <c r="K10" s="35" t="e">
        <f t="shared" si="1"/>
        <v>#REF!</v>
      </c>
      <c r="L10" s="35" t="e">
        <f t="shared" si="1"/>
        <v>#REF!</v>
      </c>
      <c r="M10" s="35" t="e">
        <f t="shared" si="1"/>
        <v>#REF!</v>
      </c>
      <c r="N10" s="35" t="e">
        <f t="shared" si="1"/>
        <v>#REF!</v>
      </c>
      <c r="O10" s="446"/>
    </row>
    <row r="11" spans="1:15" s="271" customFormat="1">
      <c r="A11" s="479"/>
      <c r="B11" s="479"/>
      <c r="C11" s="229" t="s">
        <v>44</v>
      </c>
      <c r="D11" s="33">
        <f t="shared" si="0"/>
        <v>406829600</v>
      </c>
      <c r="E11" s="33">
        <f t="shared" si="0"/>
        <v>319790475</v>
      </c>
      <c r="F11" s="33">
        <f t="shared" si="0"/>
        <v>319790475</v>
      </c>
      <c r="G11" s="33">
        <f t="shared" si="0"/>
        <v>1046410550</v>
      </c>
      <c r="H11" s="35">
        <f>'[1]07.Пр.2 РесОб. Отч.8'!$K$12</f>
        <v>392502480.70999998</v>
      </c>
      <c r="I11" s="35">
        <f>'[1]07.Пр.2 РесОб. Отч.8'!$L$12</f>
        <v>372312383.50999999</v>
      </c>
      <c r="J11" s="35" t="e">
        <f t="shared" si="1"/>
        <v>#REF!</v>
      </c>
      <c r="K11" s="35" t="e">
        <f t="shared" si="1"/>
        <v>#REF!</v>
      </c>
      <c r="L11" s="35" t="e">
        <f t="shared" si="1"/>
        <v>#REF!</v>
      </c>
      <c r="M11" s="35" t="e">
        <f t="shared" si="1"/>
        <v>#REF!</v>
      </c>
      <c r="N11" s="35" t="e">
        <f t="shared" si="1"/>
        <v>#REF!</v>
      </c>
      <c r="O11" s="446"/>
    </row>
    <row r="12" spans="1:15" s="271" customFormat="1">
      <c r="A12" s="479"/>
      <c r="B12" s="479"/>
      <c r="C12" s="34" t="s">
        <v>43</v>
      </c>
      <c r="D12" s="33">
        <f t="shared" si="0"/>
        <v>0</v>
      </c>
      <c r="E12" s="33">
        <f t="shared" si="0"/>
        <v>0</v>
      </c>
      <c r="F12" s="33">
        <f t="shared" si="0"/>
        <v>0</v>
      </c>
      <c r="G12" s="33">
        <f t="shared" si="0"/>
        <v>0</v>
      </c>
      <c r="H12" s="35">
        <v>0</v>
      </c>
      <c r="I12" s="35">
        <v>0</v>
      </c>
      <c r="J12" s="35" t="e">
        <f t="shared" si="1"/>
        <v>#REF!</v>
      </c>
      <c r="K12" s="35" t="e">
        <f t="shared" si="1"/>
        <v>#REF!</v>
      </c>
      <c r="L12" s="35" t="e">
        <f t="shared" si="1"/>
        <v>#REF!</v>
      </c>
      <c r="M12" s="35" t="e">
        <f t="shared" si="1"/>
        <v>#REF!</v>
      </c>
      <c r="N12" s="35" t="e">
        <f t="shared" si="1"/>
        <v>#REF!</v>
      </c>
      <c r="O12" s="447"/>
    </row>
    <row r="13" spans="1:15" s="19" customFormat="1">
      <c r="A13" s="427" t="s">
        <v>6</v>
      </c>
      <c r="B13" s="427" t="s">
        <v>73</v>
      </c>
      <c r="C13" s="229" t="s">
        <v>51</v>
      </c>
      <c r="D13" s="35">
        <f>D15+D16+D17+D18</f>
        <v>278112229</v>
      </c>
      <c r="E13" s="35">
        <f>E14+E15+E16+E17+E18</f>
        <v>210199719</v>
      </c>
      <c r="F13" s="35">
        <f>F14+F15+F16+F17+F18</f>
        <v>214163819</v>
      </c>
      <c r="G13" s="35">
        <f>G14+G15+G16+G17+G18</f>
        <v>702475767</v>
      </c>
      <c r="H13" s="128">
        <f>'06. Пр.1 Распределение. Отч.7'!L12</f>
        <v>259944919.30000001</v>
      </c>
      <c r="I13" s="128">
        <f>'06. Пр.1 Распределение. Отч.7'!M12</f>
        <v>258582122.21000004</v>
      </c>
      <c r="J13" s="128" t="e">
        <f>J15+J16+J17+J18</f>
        <v>#REF!</v>
      </c>
      <c r="K13" s="128" t="e">
        <f>K15+K16+K17+K18</f>
        <v>#REF!</v>
      </c>
      <c r="L13" s="128" t="e">
        <f>L15+L16+L17+L18</f>
        <v>#REF!</v>
      </c>
      <c r="M13" s="128" t="e">
        <f>M15+M16+M17+M18</f>
        <v>#REF!</v>
      </c>
      <c r="N13" s="128" t="e">
        <f>N15+N16+N17+N18</f>
        <v>#REF!</v>
      </c>
      <c r="O13" s="480"/>
    </row>
    <row r="14" spans="1:15" s="19" customFormat="1">
      <c r="A14" s="427"/>
      <c r="B14" s="427"/>
      <c r="C14" s="229" t="s">
        <v>41</v>
      </c>
      <c r="D14" s="33"/>
      <c r="E14" s="33"/>
      <c r="F14" s="33"/>
      <c r="G14" s="33"/>
      <c r="H14" s="128"/>
      <c r="I14" s="128"/>
      <c r="J14" s="128"/>
      <c r="K14" s="128"/>
      <c r="L14" s="128"/>
      <c r="M14" s="128"/>
      <c r="N14" s="128"/>
      <c r="O14" s="481"/>
    </row>
    <row r="15" spans="1:15" s="19" customFormat="1">
      <c r="A15" s="427"/>
      <c r="B15" s="427"/>
      <c r="C15" s="230" t="s">
        <v>40</v>
      </c>
      <c r="D15" s="33">
        <f>D22+D28+D34+D40+D46+D52+D58+D64</f>
        <v>0</v>
      </c>
      <c r="E15" s="33">
        <f t="shared" ref="E15:G15" si="2">E22+E28+E34+E40+E46+E52+E58+E64</f>
        <v>0</v>
      </c>
      <c r="F15" s="33">
        <f t="shared" si="2"/>
        <v>0</v>
      </c>
      <c r="G15" s="33">
        <f t="shared" si="2"/>
        <v>0</v>
      </c>
      <c r="H15" s="128">
        <v>0</v>
      </c>
      <c r="I15" s="128">
        <v>0</v>
      </c>
      <c r="J15" s="128" t="e">
        <f>J22+J28+#REF!+J34+J40+J46+J52+J58+J64+#REF!+#REF!</f>
        <v>#REF!</v>
      </c>
      <c r="K15" s="128" t="e">
        <f>K22+K28+#REF!+K34+K40+K46+K52+K58+K64+#REF!+#REF!</f>
        <v>#REF!</v>
      </c>
      <c r="L15" s="128" t="e">
        <f>L22+L28+#REF!+L34+L40+L46+L52+L58+L64+#REF!+#REF!</f>
        <v>#REF!</v>
      </c>
      <c r="M15" s="128" t="e">
        <f>M22+M28+#REF!+M34+M40+M46+M52+M58+M64+#REF!+#REF!</f>
        <v>#REF!</v>
      </c>
      <c r="N15" s="128" t="e">
        <f>N22+N28+#REF!+N34+N40+N46+N52+N58+N64+#REF!+#REF!</f>
        <v>#REF!</v>
      </c>
      <c r="O15" s="481"/>
    </row>
    <row r="16" spans="1:15" s="19" customFormat="1">
      <c r="A16" s="427"/>
      <c r="B16" s="427"/>
      <c r="C16" s="229" t="s">
        <v>42</v>
      </c>
      <c r="D16" s="33">
        <f t="shared" ref="D16:G18" si="3">D23+D29+D35+D41+D47+D53+D59+D65</f>
        <v>116984200</v>
      </c>
      <c r="E16" s="33">
        <f t="shared" si="3"/>
        <v>101642700</v>
      </c>
      <c r="F16" s="33">
        <f t="shared" si="3"/>
        <v>105606800</v>
      </c>
      <c r="G16" s="33">
        <f t="shared" si="3"/>
        <v>324233700</v>
      </c>
      <c r="H16" s="128">
        <f>'[1]07.Пр.2 РесОб. Отч.8'!$K$17</f>
        <v>101421800</v>
      </c>
      <c r="I16" s="128">
        <f>'[1]07.Пр.2 РесОб. Отч.8'!$L$17</f>
        <v>101421800</v>
      </c>
      <c r="J16" s="128" t="e">
        <f>J23+J29+#REF!+J35+J41+J47+J53+J59+J65+#REF!+#REF!</f>
        <v>#REF!</v>
      </c>
      <c r="K16" s="128" t="e">
        <f>K23+K29+#REF!+K35+K41+K47+K53+K59+K65+#REF!+#REF!</f>
        <v>#REF!</v>
      </c>
      <c r="L16" s="128" t="e">
        <f>L23+L29+#REF!+L35+L41+L47+L53+L59+L65+#REF!+#REF!</f>
        <v>#REF!</v>
      </c>
      <c r="M16" s="128" t="e">
        <f>M23+M29+#REF!+M35+M41+M47+M53+M59+M65+#REF!+#REF!</f>
        <v>#REF!</v>
      </c>
      <c r="N16" s="128" t="e">
        <f>N23+N29+#REF!+N35+N41+N47+N53+N59+N65+#REF!+#REF!</f>
        <v>#REF!</v>
      </c>
      <c r="O16" s="481"/>
    </row>
    <row r="17" spans="1:15" s="19" customFormat="1">
      <c r="A17" s="427"/>
      <c r="B17" s="427"/>
      <c r="C17" s="229" t="s">
        <v>44</v>
      </c>
      <c r="D17" s="33">
        <f t="shared" si="3"/>
        <v>161128029</v>
      </c>
      <c r="E17" s="33">
        <f t="shared" si="3"/>
        <v>108557019</v>
      </c>
      <c r="F17" s="33">
        <f t="shared" si="3"/>
        <v>108557019</v>
      </c>
      <c r="G17" s="33">
        <f t="shared" si="3"/>
        <v>378242067</v>
      </c>
      <c r="H17" s="128">
        <f>'[1]07.Пр.2 РесОб. Отч.8'!$K$19</f>
        <v>158523119.30000001</v>
      </c>
      <c r="I17" s="128">
        <f>'[1]07.Пр.2 РесОб. Отч.8'!$L$19</f>
        <v>157160322.21000001</v>
      </c>
      <c r="J17" s="128" t="e">
        <f>J24+J30+#REF!+J36+J42+J48+J54+J60+J66+#REF!+#REF!</f>
        <v>#REF!</v>
      </c>
      <c r="K17" s="128" t="e">
        <f>K24+K30+#REF!+K36+K42+K48+K54+K60+K66+#REF!+#REF!</f>
        <v>#REF!</v>
      </c>
      <c r="L17" s="128" t="e">
        <f>L24+L30+#REF!+L36+L42+L48+L54+L60+L66+#REF!+#REF!</f>
        <v>#REF!</v>
      </c>
      <c r="M17" s="128" t="e">
        <f>M24+M30+#REF!+M36+M42+M48+M54+M60+M66+#REF!+#REF!</f>
        <v>#REF!</v>
      </c>
      <c r="N17" s="128" t="e">
        <f>N24+N30+#REF!+N36+N42+N48+N54+N60+N66+#REF!+#REF!</f>
        <v>#REF!</v>
      </c>
      <c r="O17" s="481"/>
    </row>
    <row r="18" spans="1:15" s="169" customFormat="1">
      <c r="A18" s="427"/>
      <c r="B18" s="427"/>
      <c r="C18" s="272" t="s">
        <v>43</v>
      </c>
      <c r="D18" s="33">
        <f t="shared" si="3"/>
        <v>0</v>
      </c>
      <c r="E18" s="33">
        <f t="shared" si="3"/>
        <v>0</v>
      </c>
      <c r="F18" s="33">
        <f t="shared" si="3"/>
        <v>0</v>
      </c>
      <c r="G18" s="33">
        <f t="shared" si="3"/>
        <v>0</v>
      </c>
      <c r="H18" s="192">
        <v>0</v>
      </c>
      <c r="I18" s="192">
        <v>0</v>
      </c>
      <c r="J18" s="128" t="e">
        <f>J25+J31+#REF!+J37+J43+J49+J55+J61+J67+#REF!+#REF!</f>
        <v>#REF!</v>
      </c>
      <c r="K18" s="128" t="e">
        <f>K25+K31+#REF!+K37+K43+K49+K55+K61+K67+#REF!+#REF!</f>
        <v>#REF!</v>
      </c>
      <c r="L18" s="128" t="e">
        <f>L25+L31+#REF!+L37+L43+L49+L55+L61+L67+#REF!+#REF!</f>
        <v>#REF!</v>
      </c>
      <c r="M18" s="128" t="e">
        <f>M25+M31+#REF!+M37+M43+M49+M55+M61+M67+#REF!+#REF!</f>
        <v>#REF!</v>
      </c>
      <c r="N18" s="128" t="e">
        <f>N25+N31+#REF!+N37+N43+N49+N55+N61+N67+#REF!+#REF!</f>
        <v>#REF!</v>
      </c>
      <c r="O18" s="482"/>
    </row>
    <row r="19" spans="1:15" s="275" customFormat="1" ht="17.25" hidden="1" customHeight="1">
      <c r="A19" s="273"/>
      <c r="B19" s="273" t="s">
        <v>215</v>
      </c>
      <c r="C19" s="274"/>
      <c r="D19" s="191">
        <f>'10. ПП1. Дороги.2.Мер.'!G18</f>
        <v>278112229</v>
      </c>
      <c r="E19" s="191">
        <f>'10. ПП1. Дороги.2.Мер.'!H18</f>
        <v>210199719</v>
      </c>
      <c r="F19" s="191">
        <f>'10. ПП1. Дороги.2.Мер.'!I18</f>
        <v>214163819</v>
      </c>
      <c r="G19" s="191">
        <f>'10. ПП1. Дороги.2.Мер.'!J18</f>
        <v>702475767</v>
      </c>
      <c r="H19" s="193"/>
      <c r="I19" s="193"/>
      <c r="J19" s="193"/>
      <c r="K19" s="193"/>
      <c r="L19" s="193"/>
      <c r="M19" s="193"/>
      <c r="N19" s="193"/>
      <c r="O19" s="194"/>
    </row>
    <row r="20" spans="1:15" s="169" customFormat="1" ht="15" hidden="1" customHeight="1">
      <c r="A20" s="474" t="s">
        <v>24</v>
      </c>
      <c r="B20" s="474" t="str">
        <f>'06. Пр.1 Распределение. Отч.7'!B17</f>
        <v>Расходы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0" s="195" t="s">
        <v>51</v>
      </c>
      <c r="D20" s="177">
        <f>D22+D23+D24+D25</f>
        <v>206384419</v>
      </c>
      <c r="E20" s="177">
        <f t="shared" ref="E20:G20" si="4">E22+E23+E24+E25</f>
        <v>210199719</v>
      </c>
      <c r="F20" s="177">
        <f t="shared" si="4"/>
        <v>214163819</v>
      </c>
      <c r="G20" s="177">
        <f t="shared" si="4"/>
        <v>630747957</v>
      </c>
      <c r="H20" s="177"/>
      <c r="I20" s="177"/>
      <c r="J20" s="177" t="e">
        <f>J22+J23+J24+J25</f>
        <v>#REF!</v>
      </c>
      <c r="K20" s="177" t="e">
        <f>K22+K23+K24+K25</f>
        <v>#REF!</v>
      </c>
      <c r="L20" s="177" t="e">
        <f>L22+L23+L24+L25</f>
        <v>#REF!</v>
      </c>
      <c r="M20" s="177" t="e">
        <f>M22+M23+M24+M25</f>
        <v>#REF!</v>
      </c>
      <c r="N20" s="177" t="e">
        <f>N22+N23+N24+N25</f>
        <v>#REF!</v>
      </c>
      <c r="O20" s="476"/>
    </row>
    <row r="21" spans="1:15" s="169" customFormat="1" ht="12.75" hidden="1" customHeight="1">
      <c r="A21" s="475"/>
      <c r="B21" s="474"/>
      <c r="C21" s="195" t="s">
        <v>41</v>
      </c>
      <c r="D21" s="177"/>
      <c r="E21" s="177"/>
      <c r="F21" s="177"/>
      <c r="G21" s="177"/>
      <c r="H21" s="196"/>
      <c r="I21" s="196"/>
      <c r="J21" s="192"/>
      <c r="K21" s="192"/>
      <c r="L21" s="192"/>
      <c r="M21" s="192"/>
      <c r="N21" s="192"/>
      <c r="O21" s="477"/>
    </row>
    <row r="22" spans="1:15" s="169" customFormat="1" ht="12.75" hidden="1" customHeight="1">
      <c r="A22" s="475"/>
      <c r="B22" s="474"/>
      <c r="C22" s="197" t="s">
        <v>40</v>
      </c>
      <c r="D22" s="177">
        <v>0</v>
      </c>
      <c r="E22" s="177">
        <v>0</v>
      </c>
      <c r="F22" s="177">
        <v>0</v>
      </c>
      <c r="G22" s="177">
        <f>SUM(D22:F22)</f>
        <v>0</v>
      </c>
      <c r="H22" s="196"/>
      <c r="I22" s="196"/>
      <c r="J22" s="196"/>
      <c r="K22" s="252"/>
      <c r="L22" s="252"/>
      <c r="M22" s="177"/>
      <c r="N22" s="177"/>
      <c r="O22" s="477"/>
    </row>
    <row r="23" spans="1:15" s="169" customFormat="1" ht="12.75" hidden="1" customHeight="1">
      <c r="A23" s="475"/>
      <c r="B23" s="474"/>
      <c r="C23" s="195" t="s">
        <v>42</v>
      </c>
      <c r="D23" s="282">
        <f>'10. ПП1. Дороги.2.Мер.'!L9</f>
        <v>97827400</v>
      </c>
      <c r="E23" s="282">
        <f>'10. ПП1. Дороги.2.Мер.'!M9</f>
        <v>101642700</v>
      </c>
      <c r="F23" s="282">
        <f>'10. ПП1. Дороги.2.Мер.'!N9</f>
        <v>105606800</v>
      </c>
      <c r="G23" s="282">
        <f t="shared" ref="G23:G26" si="5">SUM(D23:F23)</f>
        <v>305076900</v>
      </c>
      <c r="H23" s="192"/>
      <c r="I23" s="192"/>
      <c r="J23" s="192" t="e">
        <f>'06. Пр.1 Распределение. Отч.7'!#REF!</f>
        <v>#REF!</v>
      </c>
      <c r="K23" s="192" t="e">
        <f>'06. Пр.1 Распределение. Отч.7'!#REF!</f>
        <v>#REF!</v>
      </c>
      <c r="L23" s="192" t="e">
        <f>'06. Пр.1 Распределение. Отч.7'!#REF!</f>
        <v>#REF!</v>
      </c>
      <c r="M23" s="192" t="e">
        <f>'06. Пр.1 Распределение. Отч.7'!#REF!</f>
        <v>#REF!</v>
      </c>
      <c r="N23" s="192" t="e">
        <f>'06. Пр.1 Распределение. Отч.7'!#REF!</f>
        <v>#REF!</v>
      </c>
      <c r="O23" s="477"/>
    </row>
    <row r="24" spans="1:15" s="169" customFormat="1" ht="12.75" hidden="1" customHeight="1">
      <c r="A24" s="475"/>
      <c r="B24" s="474"/>
      <c r="C24" s="195" t="s">
        <v>44</v>
      </c>
      <c r="D24" s="178">
        <f>'06. Пр.1 Распределение. Отч.7'!G20-'10. ПП1. Дороги.2.Мер.'!L9+'06. Пр.1 Распределение. Отч.7'!G19</f>
        <v>108557019</v>
      </c>
      <c r="E24" s="178">
        <f>'06. Пр.1 Распределение. Отч.7'!H20-'10. ПП1. Дороги.2.Мер.'!M9+'06. Пр.1 Распределение. Отч.7'!H19</f>
        <v>108557019</v>
      </c>
      <c r="F24" s="178">
        <f>'06. Пр.1 Распределение. Отч.7'!I20-'10. ПП1. Дороги.2.Мер.'!N9+'06. Пр.1 Распределение. Отч.7'!I19</f>
        <v>108557019</v>
      </c>
      <c r="G24" s="178">
        <f>SUM(D24:F24)</f>
        <v>325671057</v>
      </c>
      <c r="H24" s="192"/>
      <c r="I24" s="192"/>
      <c r="J24" s="192"/>
      <c r="K24" s="192"/>
      <c r="L24" s="192"/>
      <c r="M24" s="192"/>
      <c r="N24" s="192"/>
      <c r="O24" s="477"/>
    </row>
    <row r="25" spans="1:15" s="169" customFormat="1" ht="12.75" hidden="1" customHeight="1">
      <c r="A25" s="475"/>
      <c r="B25" s="474"/>
      <c r="C25" s="195" t="s">
        <v>43</v>
      </c>
      <c r="D25" s="177">
        <v>0</v>
      </c>
      <c r="E25" s="177">
        <v>0</v>
      </c>
      <c r="F25" s="177">
        <v>0</v>
      </c>
      <c r="G25" s="177">
        <f t="shared" si="5"/>
        <v>0</v>
      </c>
      <c r="H25" s="196"/>
      <c r="I25" s="196"/>
      <c r="J25" s="196"/>
      <c r="K25" s="198"/>
      <c r="L25" s="198"/>
      <c r="M25" s="177"/>
      <c r="N25" s="177"/>
      <c r="O25" s="478"/>
    </row>
    <row r="26" spans="1:15" s="169" customFormat="1" ht="15" hidden="1" customHeight="1">
      <c r="A26" s="474" t="s">
        <v>25</v>
      </c>
      <c r="B26" s="474" t="str">
        <f>'06. Пр.1 Распределение. Отч.7'!B21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6" s="195" t="s">
        <v>51</v>
      </c>
      <c r="D26" s="177">
        <f>D28+D29+D30+D31</f>
        <v>3000000</v>
      </c>
      <c r="E26" s="177">
        <f t="shared" ref="E26:F26" si="6">E28+E29+E30+E31</f>
        <v>0</v>
      </c>
      <c r="F26" s="177">
        <f t="shared" si="6"/>
        <v>0</v>
      </c>
      <c r="G26" s="177">
        <f t="shared" si="5"/>
        <v>3000000</v>
      </c>
      <c r="H26" s="177"/>
      <c r="I26" s="177"/>
      <c r="J26" s="177">
        <f>J28+J29+J30+J31</f>
        <v>35159376</v>
      </c>
      <c r="K26" s="177">
        <f t="shared" ref="K26:N26" si="7">K28+K29+K30+K31</f>
        <v>35159376</v>
      </c>
      <c r="L26" s="177">
        <f t="shared" si="7"/>
        <v>42524177.659999996</v>
      </c>
      <c r="M26" s="177">
        <f t="shared" si="7"/>
        <v>35159376</v>
      </c>
      <c r="N26" s="177">
        <f t="shared" si="7"/>
        <v>35159376</v>
      </c>
      <c r="O26" s="476"/>
    </row>
    <row r="27" spans="1:15" s="169" customFormat="1" ht="12.75" hidden="1" customHeight="1">
      <c r="A27" s="475"/>
      <c r="B27" s="474"/>
      <c r="C27" s="195" t="s">
        <v>41</v>
      </c>
      <c r="D27" s="177"/>
      <c r="E27" s="177"/>
      <c r="F27" s="177"/>
      <c r="G27" s="177"/>
      <c r="H27" s="196"/>
      <c r="I27" s="196"/>
      <c r="J27" s="192"/>
      <c r="K27" s="192"/>
      <c r="L27" s="192"/>
      <c r="M27" s="192"/>
      <c r="N27" s="192"/>
      <c r="O27" s="477"/>
    </row>
    <row r="28" spans="1:15" s="169" customFormat="1" ht="12.75" hidden="1" customHeight="1">
      <c r="A28" s="475"/>
      <c r="B28" s="474"/>
      <c r="C28" s="197" t="s">
        <v>40</v>
      </c>
      <c r="D28" s="177">
        <v>0</v>
      </c>
      <c r="E28" s="177">
        <v>0</v>
      </c>
      <c r="F28" s="177">
        <v>0</v>
      </c>
      <c r="G28" s="177">
        <f>SUM(D28:F28)</f>
        <v>0</v>
      </c>
      <c r="H28" s="196"/>
      <c r="I28" s="196"/>
      <c r="J28" s="196"/>
      <c r="K28" s="252"/>
      <c r="L28" s="252"/>
      <c r="M28" s="177"/>
      <c r="N28" s="177"/>
      <c r="O28" s="477"/>
    </row>
    <row r="29" spans="1:15" s="169" customFormat="1" ht="12.75" hidden="1" customHeight="1">
      <c r="A29" s="475"/>
      <c r="B29" s="474"/>
      <c r="C29" s="195" t="s">
        <v>42</v>
      </c>
      <c r="D29" s="177">
        <v>0</v>
      </c>
      <c r="E29" s="177">
        <v>0</v>
      </c>
      <c r="F29" s="177">
        <v>0</v>
      </c>
      <c r="G29" s="177">
        <f t="shared" ref="G29:G31" si="8">SUM(D29:F29)</f>
        <v>0</v>
      </c>
      <c r="H29" s="192"/>
      <c r="I29" s="192"/>
      <c r="J29" s="192"/>
      <c r="K29" s="192"/>
      <c r="L29" s="192"/>
      <c r="M29" s="192"/>
      <c r="N29" s="192"/>
      <c r="O29" s="477"/>
    </row>
    <row r="30" spans="1:15" s="169" customFormat="1" ht="12.75" hidden="1" customHeight="1">
      <c r="A30" s="475"/>
      <c r="B30" s="474"/>
      <c r="C30" s="195" t="s">
        <v>44</v>
      </c>
      <c r="D30" s="178">
        <f>'06. Пр.1 Распределение. Отч.7'!G21</f>
        <v>3000000</v>
      </c>
      <c r="E30" s="178">
        <f>'06. Пр.1 Распределение. Отч.7'!H21</f>
        <v>0</v>
      </c>
      <c r="F30" s="178">
        <f>'06. Пр.1 Распределение. Отч.7'!I21</f>
        <v>0</v>
      </c>
      <c r="G30" s="178">
        <f>'06. Пр.1 Распределение. Отч.7'!J21</f>
        <v>3000000</v>
      </c>
      <c r="H30" s="192"/>
      <c r="I30" s="192"/>
      <c r="J30" s="192">
        <f>'06. Пр.1 Распределение. Отч.7'!N19</f>
        <v>35159376</v>
      </c>
      <c r="K30" s="192">
        <f>'06. Пр.1 Распределение. Отч.7'!O19</f>
        <v>35159376</v>
      </c>
      <c r="L30" s="192">
        <f>'06. Пр.1 Распределение. Отч.7'!P19</f>
        <v>42524177.659999996</v>
      </c>
      <c r="M30" s="192">
        <f>'06. Пр.1 Распределение. Отч.7'!Q19</f>
        <v>35159376</v>
      </c>
      <c r="N30" s="192">
        <f>'06. Пр.1 Распределение. Отч.7'!R19</f>
        <v>35159376</v>
      </c>
      <c r="O30" s="477"/>
    </row>
    <row r="31" spans="1:15" s="169" customFormat="1" ht="12.75" hidden="1" customHeight="1">
      <c r="A31" s="475"/>
      <c r="B31" s="474"/>
      <c r="C31" s="195" t="s">
        <v>43</v>
      </c>
      <c r="D31" s="177">
        <v>0</v>
      </c>
      <c r="E31" s="177">
        <v>0</v>
      </c>
      <c r="F31" s="177">
        <v>0</v>
      </c>
      <c r="G31" s="177">
        <f t="shared" si="8"/>
        <v>0</v>
      </c>
      <c r="H31" s="196"/>
      <c r="I31" s="196"/>
      <c r="J31" s="196"/>
      <c r="K31" s="198"/>
      <c r="L31" s="198"/>
      <c r="M31" s="177"/>
      <c r="N31" s="177"/>
      <c r="O31" s="478"/>
    </row>
    <row r="32" spans="1:15" s="169" customFormat="1" ht="15" hidden="1" customHeight="1">
      <c r="A32" s="471" t="s">
        <v>26</v>
      </c>
      <c r="B32" s="474" t="str">
        <f>'06. Пр.1 Распределение. Отч.7'!B24</f>
        <v>Ремонт автомобильных дорог общего пользования местного значения за счет средств муниципального дорожного фонда</v>
      </c>
      <c r="C32" s="195" t="s">
        <v>51</v>
      </c>
      <c r="D32" s="177">
        <f>D34+D35+D36+D37</f>
        <v>30262953</v>
      </c>
      <c r="E32" s="177">
        <f t="shared" ref="E32:F32" si="9">E34+E35+E36+E37</f>
        <v>0</v>
      </c>
      <c r="F32" s="177">
        <f t="shared" si="9"/>
        <v>0</v>
      </c>
      <c r="G32" s="177">
        <f t="shared" ref="G32" si="10">SUM(D32:F32)</f>
        <v>30262953</v>
      </c>
      <c r="H32" s="177"/>
      <c r="I32" s="177"/>
      <c r="J32" s="177">
        <f>J34+J35+J36+J37</f>
        <v>3000000</v>
      </c>
      <c r="K32" s="177">
        <f>K34+K35+K36+K37</f>
        <v>3000000</v>
      </c>
      <c r="L32" s="177">
        <f>L34+L35+L36+L37</f>
        <v>0</v>
      </c>
      <c r="M32" s="177">
        <f>M34+M35+M36+M37</f>
        <v>0</v>
      </c>
      <c r="N32" s="177">
        <f>N34+N35+N36+N37</f>
        <v>0</v>
      </c>
      <c r="O32" s="253"/>
    </row>
    <row r="33" spans="1:15" s="169" customFormat="1" hidden="1">
      <c r="A33" s="472"/>
      <c r="B33" s="474"/>
      <c r="C33" s="195" t="s">
        <v>41</v>
      </c>
      <c r="D33" s="177"/>
      <c r="E33" s="177"/>
      <c r="F33" s="177"/>
      <c r="G33" s="177"/>
      <c r="H33" s="196"/>
      <c r="I33" s="196"/>
      <c r="J33" s="196"/>
      <c r="K33" s="198"/>
      <c r="L33" s="198"/>
      <c r="M33" s="177"/>
      <c r="N33" s="177"/>
      <c r="O33" s="253"/>
    </row>
    <row r="34" spans="1:15" s="169" customFormat="1" hidden="1">
      <c r="A34" s="472"/>
      <c r="B34" s="474"/>
      <c r="C34" s="197" t="s">
        <v>40</v>
      </c>
      <c r="D34" s="177">
        <v>0</v>
      </c>
      <c r="E34" s="177">
        <v>0</v>
      </c>
      <c r="F34" s="177">
        <v>0</v>
      </c>
      <c r="G34" s="177">
        <f>SUM(D34:F34)</f>
        <v>0</v>
      </c>
      <c r="H34" s="196"/>
      <c r="I34" s="196"/>
      <c r="J34" s="196"/>
      <c r="K34" s="198"/>
      <c r="L34" s="198"/>
      <c r="M34" s="177"/>
      <c r="N34" s="177"/>
      <c r="O34" s="253"/>
    </row>
    <row r="35" spans="1:15" s="169" customFormat="1" hidden="1">
      <c r="A35" s="472"/>
      <c r="B35" s="474"/>
      <c r="C35" s="195" t="s">
        <v>42</v>
      </c>
      <c r="D35" s="177">
        <v>0</v>
      </c>
      <c r="E35" s="177">
        <v>0</v>
      </c>
      <c r="F35" s="177">
        <v>0</v>
      </c>
      <c r="G35" s="177">
        <f t="shared" ref="G35:G38" si="11">SUM(D35:F35)</f>
        <v>0</v>
      </c>
      <c r="H35" s="196"/>
      <c r="I35" s="196"/>
      <c r="J35" s="196"/>
      <c r="K35" s="198"/>
      <c r="L35" s="198"/>
      <c r="M35" s="177"/>
      <c r="N35" s="177"/>
      <c r="O35" s="253"/>
    </row>
    <row r="36" spans="1:15" s="169" customFormat="1" hidden="1">
      <c r="A36" s="472"/>
      <c r="B36" s="474"/>
      <c r="C36" s="195" t="s">
        <v>44</v>
      </c>
      <c r="D36" s="178">
        <f>'06. Пр.1 Распределение. Отч.7'!G24</f>
        <v>30262953</v>
      </c>
      <c r="E36" s="178">
        <f>'06. Пр.1 Распределение. Отч.7'!H24</f>
        <v>0</v>
      </c>
      <c r="F36" s="178">
        <f>'06. Пр.1 Распределение. Отч.7'!I24</f>
        <v>0</v>
      </c>
      <c r="G36" s="178">
        <f>'06. Пр.1 Распределение. Отч.7'!J24</f>
        <v>30262953</v>
      </c>
      <c r="H36" s="192"/>
      <c r="I36" s="192"/>
      <c r="J36" s="192">
        <f>'06. Пр.1 Распределение. Отч.7'!N21</f>
        <v>3000000</v>
      </c>
      <c r="K36" s="192">
        <f>'06. Пр.1 Распределение. Отч.7'!O21</f>
        <v>3000000</v>
      </c>
      <c r="L36" s="192">
        <f>'06. Пр.1 Распределение. Отч.7'!P21</f>
        <v>0</v>
      </c>
      <c r="M36" s="192">
        <f>'06. Пр.1 Распределение. Отч.7'!Q21</f>
        <v>0</v>
      </c>
      <c r="N36" s="192">
        <f>'06. Пр.1 Распределение. Отч.7'!R21</f>
        <v>0</v>
      </c>
      <c r="O36" s="253"/>
    </row>
    <row r="37" spans="1:15" s="169" customFormat="1" hidden="1">
      <c r="A37" s="473"/>
      <c r="B37" s="474"/>
      <c r="C37" s="195" t="s">
        <v>43</v>
      </c>
      <c r="D37" s="177">
        <v>0</v>
      </c>
      <c r="E37" s="177">
        <v>0</v>
      </c>
      <c r="F37" s="177">
        <v>0</v>
      </c>
      <c r="G37" s="177">
        <f t="shared" si="11"/>
        <v>0</v>
      </c>
      <c r="H37" s="196"/>
      <c r="I37" s="196"/>
      <c r="J37" s="196"/>
      <c r="K37" s="198"/>
      <c r="L37" s="198"/>
      <c r="M37" s="177"/>
      <c r="N37" s="177"/>
      <c r="O37" s="253"/>
    </row>
    <row r="38" spans="1:15" s="169" customFormat="1" ht="15" hidden="1" customHeight="1">
      <c r="A38" s="471" t="s">
        <v>87</v>
      </c>
      <c r="B38" s="474" t="str">
        <f>'06. Пр.1 Распределение. Отч.7'!B27</f>
        <v>Строительство внутриквартального проезда МКР №5 северная часть за счет средств муниципального дорожного фонда</v>
      </c>
      <c r="C38" s="195" t="s">
        <v>51</v>
      </c>
      <c r="D38" s="177">
        <f>D40+D41+D42+D43</f>
        <v>4500000</v>
      </c>
      <c r="E38" s="177">
        <f t="shared" ref="E38:F38" si="12">E40+E41+E42+E43</f>
        <v>0</v>
      </c>
      <c r="F38" s="177">
        <f t="shared" si="12"/>
        <v>0</v>
      </c>
      <c r="G38" s="177">
        <f t="shared" si="11"/>
        <v>4500000</v>
      </c>
      <c r="H38" s="177"/>
      <c r="I38" s="177"/>
      <c r="J38" s="177">
        <f>J40+J41+J42+J43</f>
        <v>30262953</v>
      </c>
      <c r="K38" s="177">
        <f>K40+K41+K42+K43</f>
        <v>30262953</v>
      </c>
      <c r="L38" s="177">
        <f>L40+L41+L42+L43</f>
        <v>0</v>
      </c>
      <c r="M38" s="177">
        <f>M40+M41+M42+M43</f>
        <v>0</v>
      </c>
      <c r="N38" s="177">
        <f>N40+N41+N42+N43</f>
        <v>0</v>
      </c>
      <c r="O38" s="253"/>
    </row>
    <row r="39" spans="1:15" s="169" customFormat="1" hidden="1">
      <c r="A39" s="472"/>
      <c r="B39" s="474"/>
      <c r="C39" s="195" t="s">
        <v>41</v>
      </c>
      <c r="D39" s="177"/>
      <c r="E39" s="177"/>
      <c r="F39" s="177"/>
      <c r="G39" s="177"/>
      <c r="H39" s="196"/>
      <c r="I39" s="196"/>
      <c r="J39" s="196"/>
      <c r="K39" s="198"/>
      <c r="L39" s="198"/>
      <c r="M39" s="177"/>
      <c r="N39" s="177"/>
      <c r="O39" s="253"/>
    </row>
    <row r="40" spans="1:15" s="169" customFormat="1" hidden="1">
      <c r="A40" s="472"/>
      <c r="B40" s="474"/>
      <c r="C40" s="197" t="s">
        <v>40</v>
      </c>
      <c r="D40" s="177">
        <v>0</v>
      </c>
      <c r="E40" s="177">
        <v>0</v>
      </c>
      <c r="F40" s="177">
        <v>0</v>
      </c>
      <c r="G40" s="177">
        <f>SUM(D40:F40)</f>
        <v>0</v>
      </c>
      <c r="H40" s="196"/>
      <c r="I40" s="196"/>
      <c r="J40" s="196"/>
      <c r="K40" s="198"/>
      <c r="L40" s="198"/>
      <c r="M40" s="177"/>
      <c r="N40" s="177"/>
      <c r="O40" s="253"/>
    </row>
    <row r="41" spans="1:15" s="169" customFormat="1" hidden="1">
      <c r="A41" s="472"/>
      <c r="B41" s="474"/>
      <c r="C41" s="195" t="s">
        <v>42</v>
      </c>
      <c r="D41" s="177">
        <v>0</v>
      </c>
      <c r="E41" s="177">
        <v>0</v>
      </c>
      <c r="F41" s="177">
        <v>0</v>
      </c>
      <c r="G41" s="177">
        <f t="shared" ref="G41:G44" si="13">SUM(D41:F41)</f>
        <v>0</v>
      </c>
      <c r="H41" s="196"/>
      <c r="I41" s="196"/>
      <c r="J41" s="196"/>
      <c r="K41" s="198"/>
      <c r="L41" s="198"/>
      <c r="M41" s="177"/>
      <c r="N41" s="177"/>
      <c r="O41" s="253"/>
    </row>
    <row r="42" spans="1:15" s="169" customFormat="1" hidden="1">
      <c r="A42" s="472"/>
      <c r="B42" s="474"/>
      <c r="C42" s="195" t="s">
        <v>44</v>
      </c>
      <c r="D42" s="178">
        <f>'06. Пр.1 Распределение. Отч.7'!G27</f>
        <v>4500000</v>
      </c>
      <c r="E42" s="178">
        <f>'06. Пр.1 Распределение. Отч.7'!H27</f>
        <v>0</v>
      </c>
      <c r="F42" s="178">
        <f>'06. Пр.1 Распределение. Отч.7'!I27</f>
        <v>0</v>
      </c>
      <c r="G42" s="178">
        <f>'06. Пр.1 Распределение. Отч.7'!J27</f>
        <v>4500000</v>
      </c>
      <c r="H42" s="192"/>
      <c r="I42" s="192"/>
      <c r="J42" s="192">
        <f>'06. Пр.1 Распределение. Отч.7'!N24</f>
        <v>30262953</v>
      </c>
      <c r="K42" s="192">
        <f>'06. Пр.1 Распределение. Отч.7'!O24</f>
        <v>30262953</v>
      </c>
      <c r="L42" s="192">
        <f>'06. Пр.1 Распределение. Отч.7'!P24</f>
        <v>0</v>
      </c>
      <c r="M42" s="192">
        <f>'06. Пр.1 Распределение. Отч.7'!Q24</f>
        <v>0</v>
      </c>
      <c r="N42" s="192">
        <f>'06. Пр.1 Распределение. Отч.7'!R24</f>
        <v>0</v>
      </c>
      <c r="O42" s="253"/>
    </row>
    <row r="43" spans="1:15" s="169" customFormat="1" hidden="1">
      <c r="A43" s="473"/>
      <c r="B43" s="474"/>
      <c r="C43" s="195" t="s">
        <v>43</v>
      </c>
      <c r="D43" s="177">
        <v>0</v>
      </c>
      <c r="E43" s="177">
        <v>0</v>
      </c>
      <c r="F43" s="177">
        <v>0</v>
      </c>
      <c r="G43" s="177">
        <f t="shared" si="13"/>
        <v>0</v>
      </c>
      <c r="H43" s="196"/>
      <c r="I43" s="196"/>
      <c r="J43" s="196"/>
      <c r="K43" s="198"/>
      <c r="L43" s="198"/>
      <c r="M43" s="177"/>
      <c r="N43" s="177"/>
      <c r="O43" s="253"/>
    </row>
    <row r="44" spans="1:15" s="169" customFormat="1" ht="15" hidden="1" customHeight="1">
      <c r="A44" s="474" t="s">
        <v>104</v>
      </c>
      <c r="B44" s="474" t="str">
        <f>'06. Пр.1 Распределение. Отч.7'!B30</f>
        <v>Строительство инженерных коммуникаций, проездов в районах индивидуальной жилой застройки (район ул. Саянская I очередь), (район ул. Саянская II очередь) за счет средств муниципального дорожного фонда</v>
      </c>
      <c r="C44" s="195" t="s">
        <v>51</v>
      </c>
      <c r="D44" s="177">
        <f>D46+D47+D48+D49</f>
        <v>6500000</v>
      </c>
      <c r="E44" s="177">
        <f t="shared" ref="E44:F44" si="14">E46+E47+E48+E49</f>
        <v>0</v>
      </c>
      <c r="F44" s="177">
        <f t="shared" si="14"/>
        <v>0</v>
      </c>
      <c r="G44" s="177">
        <f t="shared" si="13"/>
        <v>6500000</v>
      </c>
      <c r="H44" s="177"/>
      <c r="I44" s="177"/>
      <c r="J44" s="177">
        <f>J46+J47+J48+J49</f>
        <v>4500000</v>
      </c>
      <c r="K44" s="177">
        <f>K46+K47+K48+K49</f>
        <v>4500000</v>
      </c>
      <c r="L44" s="177">
        <f>L46+L47+L48+L49</f>
        <v>0</v>
      </c>
      <c r="M44" s="177">
        <f>M46+M47+M48+M49</f>
        <v>0</v>
      </c>
      <c r="N44" s="177">
        <f>N46+N47+N48+N49</f>
        <v>0</v>
      </c>
      <c r="O44" s="253"/>
    </row>
    <row r="45" spans="1:15" s="169" customFormat="1" hidden="1">
      <c r="A45" s="475"/>
      <c r="B45" s="474"/>
      <c r="C45" s="195" t="s">
        <v>41</v>
      </c>
      <c r="D45" s="177"/>
      <c r="E45" s="177"/>
      <c r="F45" s="177"/>
      <c r="G45" s="177"/>
      <c r="H45" s="196"/>
      <c r="I45" s="196"/>
      <c r="J45" s="196"/>
      <c r="K45" s="198"/>
      <c r="L45" s="198"/>
      <c r="M45" s="177"/>
      <c r="N45" s="177"/>
      <c r="O45" s="253"/>
    </row>
    <row r="46" spans="1:15" s="169" customFormat="1" hidden="1">
      <c r="A46" s="475"/>
      <c r="B46" s="474"/>
      <c r="C46" s="197" t="s">
        <v>40</v>
      </c>
      <c r="D46" s="177">
        <v>0</v>
      </c>
      <c r="E46" s="177">
        <v>0</v>
      </c>
      <c r="F46" s="177">
        <v>0</v>
      </c>
      <c r="G46" s="177">
        <f>SUM(D46:F46)</f>
        <v>0</v>
      </c>
      <c r="H46" s="196"/>
      <c r="I46" s="196"/>
      <c r="J46" s="196"/>
      <c r="K46" s="198"/>
      <c r="L46" s="198"/>
      <c r="M46" s="177"/>
      <c r="N46" s="177"/>
      <c r="O46" s="253"/>
    </row>
    <row r="47" spans="1:15" s="169" customFormat="1" hidden="1">
      <c r="A47" s="475"/>
      <c r="B47" s="474"/>
      <c r="C47" s="195" t="s">
        <v>42</v>
      </c>
      <c r="D47" s="177">
        <v>0</v>
      </c>
      <c r="E47" s="177">
        <v>0</v>
      </c>
      <c r="F47" s="177">
        <v>0</v>
      </c>
      <c r="G47" s="177">
        <f t="shared" ref="G47:G50" si="15">SUM(D47:F47)</f>
        <v>0</v>
      </c>
      <c r="H47" s="196"/>
      <c r="I47" s="196"/>
      <c r="J47" s="196"/>
      <c r="K47" s="198"/>
      <c r="L47" s="198"/>
      <c r="M47" s="177"/>
      <c r="N47" s="177"/>
      <c r="O47" s="253"/>
    </row>
    <row r="48" spans="1:15" s="169" customFormat="1" hidden="1">
      <c r="A48" s="475"/>
      <c r="B48" s="474"/>
      <c r="C48" s="195" t="s">
        <v>44</v>
      </c>
      <c r="D48" s="178">
        <f>'06. Пр.1 Распределение. Отч.7'!G30</f>
        <v>6500000</v>
      </c>
      <c r="E48" s="178">
        <f>'06. Пр.1 Распределение. Отч.7'!H30</f>
        <v>0</v>
      </c>
      <c r="F48" s="178">
        <f>'06. Пр.1 Распределение. Отч.7'!I30</f>
        <v>0</v>
      </c>
      <c r="G48" s="178">
        <f>'06. Пр.1 Распределение. Отч.7'!J30</f>
        <v>6500000</v>
      </c>
      <c r="H48" s="192"/>
      <c r="I48" s="192"/>
      <c r="J48" s="192">
        <f>'06. Пр.1 Распределение. Отч.7'!N29</f>
        <v>4500000</v>
      </c>
      <c r="K48" s="192">
        <f>'06. Пр.1 Распределение. Отч.7'!O29</f>
        <v>4500000</v>
      </c>
      <c r="L48" s="192">
        <f>'06. Пр.1 Распределение. Отч.7'!P29</f>
        <v>0</v>
      </c>
      <c r="M48" s="192">
        <f>'06. Пр.1 Распределение. Отч.7'!Q29</f>
        <v>0</v>
      </c>
      <c r="N48" s="192">
        <f>'06. Пр.1 Распределение. Отч.7'!R29</f>
        <v>0</v>
      </c>
      <c r="O48" s="253"/>
    </row>
    <row r="49" spans="1:15" s="169" customFormat="1" hidden="1">
      <c r="A49" s="475"/>
      <c r="B49" s="474"/>
      <c r="C49" s="195" t="s">
        <v>43</v>
      </c>
      <c r="D49" s="177">
        <v>0</v>
      </c>
      <c r="E49" s="177">
        <v>0</v>
      </c>
      <c r="F49" s="177">
        <v>0</v>
      </c>
      <c r="G49" s="177">
        <f t="shared" si="15"/>
        <v>0</v>
      </c>
      <c r="H49" s="196"/>
      <c r="I49" s="196"/>
      <c r="J49" s="196"/>
      <c r="K49" s="198"/>
      <c r="L49" s="198"/>
      <c r="M49" s="177"/>
      <c r="N49" s="177"/>
      <c r="O49" s="253"/>
    </row>
    <row r="50" spans="1:15" s="169" customFormat="1" ht="15" hidden="1" customHeight="1">
      <c r="A50" s="474" t="s">
        <v>203</v>
      </c>
      <c r="B50" s="474" t="str">
        <f>'06. Пр.1 Распределение. Отч.7'!B33</f>
        <v>Строительство проездов в районах индивидуальной жилой застройки (район ул.Енисейская) за счет средств муниципального дорожного фонда</v>
      </c>
      <c r="C50" s="195" t="s">
        <v>51</v>
      </c>
      <c r="D50" s="177">
        <f>D52+D53+D54+D55</f>
        <v>5000000</v>
      </c>
      <c r="E50" s="177">
        <f t="shared" ref="E50:F50" si="16">E52+E53+E54+E55</f>
        <v>0</v>
      </c>
      <c r="F50" s="177">
        <f t="shared" si="16"/>
        <v>0</v>
      </c>
      <c r="G50" s="177">
        <f t="shared" si="15"/>
        <v>5000000</v>
      </c>
      <c r="H50" s="177"/>
      <c r="I50" s="177"/>
      <c r="J50" s="177">
        <f>J52+J53+J54+J55</f>
        <v>0</v>
      </c>
      <c r="K50" s="177">
        <f>K52+K53+K54+K55</f>
        <v>5000000</v>
      </c>
      <c r="L50" s="177">
        <f>L52+L53+L54+L55</f>
        <v>5000000</v>
      </c>
      <c r="M50" s="177">
        <f>M52+M53+M54+M55</f>
        <v>0</v>
      </c>
      <c r="N50" s="177">
        <f>N52+N53+N54+N55</f>
        <v>0</v>
      </c>
      <c r="O50" s="253"/>
    </row>
    <row r="51" spans="1:15" s="169" customFormat="1" hidden="1">
      <c r="A51" s="475"/>
      <c r="B51" s="474"/>
      <c r="C51" s="195" t="s">
        <v>41</v>
      </c>
      <c r="D51" s="177"/>
      <c r="E51" s="177"/>
      <c r="F51" s="177"/>
      <c r="G51" s="177"/>
      <c r="H51" s="196"/>
      <c r="I51" s="196"/>
      <c r="J51" s="196"/>
      <c r="K51" s="198"/>
      <c r="L51" s="198"/>
      <c r="M51" s="177"/>
      <c r="N51" s="177"/>
      <c r="O51" s="253"/>
    </row>
    <row r="52" spans="1:15" s="169" customFormat="1" hidden="1">
      <c r="A52" s="475"/>
      <c r="B52" s="474"/>
      <c r="C52" s="197" t="s">
        <v>40</v>
      </c>
      <c r="D52" s="177">
        <v>0</v>
      </c>
      <c r="E52" s="177">
        <v>0</v>
      </c>
      <c r="F52" s="177">
        <v>0</v>
      </c>
      <c r="G52" s="177">
        <f>SUM(D52:F52)</f>
        <v>0</v>
      </c>
      <c r="H52" s="196"/>
      <c r="I52" s="196"/>
      <c r="J52" s="196"/>
      <c r="K52" s="198"/>
      <c r="L52" s="198"/>
      <c r="M52" s="177"/>
      <c r="N52" s="177"/>
      <c r="O52" s="253"/>
    </row>
    <row r="53" spans="1:15" s="169" customFormat="1" hidden="1">
      <c r="A53" s="475"/>
      <c r="B53" s="474"/>
      <c r="C53" s="195" t="s">
        <v>42</v>
      </c>
      <c r="D53" s="177">
        <v>0</v>
      </c>
      <c r="E53" s="177">
        <v>0</v>
      </c>
      <c r="F53" s="177">
        <v>0</v>
      </c>
      <c r="G53" s="177">
        <f t="shared" ref="G53:G56" si="17">SUM(D53:F53)</f>
        <v>0</v>
      </c>
      <c r="H53" s="196"/>
      <c r="I53" s="196"/>
      <c r="J53" s="196"/>
      <c r="K53" s="198"/>
      <c r="L53" s="198"/>
      <c r="M53" s="177"/>
      <c r="N53" s="177"/>
      <c r="O53" s="253"/>
    </row>
    <row r="54" spans="1:15" s="169" customFormat="1" ht="27.6" hidden="1">
      <c r="A54" s="475"/>
      <c r="B54" s="474"/>
      <c r="C54" s="195" t="s">
        <v>44</v>
      </c>
      <c r="D54" s="178">
        <f>'06. Пр.1 Распределение. Отч.7'!G33</f>
        <v>5000000</v>
      </c>
      <c r="E54" s="178">
        <f>'06. Пр.1 Распределение. Отч.7'!H33</f>
        <v>0</v>
      </c>
      <c r="F54" s="178">
        <f>'06. Пр.1 Распределение. Отч.7'!I33</f>
        <v>0</v>
      </c>
      <c r="G54" s="178">
        <f>'06. Пр.1 Распределение. Отч.7'!J33</f>
        <v>5000000</v>
      </c>
      <c r="H54" s="178" t="str">
        <f>'06. Пр.1 Распределение. Отч.7'!K33</f>
        <v>всего расходные обязательства</v>
      </c>
      <c r="I54" s="178">
        <f>'06. Пр.1 Распределение. Отч.7'!L33</f>
        <v>0</v>
      </c>
      <c r="J54" s="178">
        <f>'06. Пр.1 Распределение. Отч.7'!M33</f>
        <v>0</v>
      </c>
      <c r="K54" s="178">
        <f>'06. Пр.1 Распределение. Отч.7'!N33</f>
        <v>5000000</v>
      </c>
      <c r="L54" s="178">
        <f>'06. Пр.1 Распределение. Отч.7'!O33</f>
        <v>5000000</v>
      </c>
      <c r="M54" s="178">
        <f>'06. Пр.1 Распределение. Отч.7'!P33</f>
        <v>0</v>
      </c>
      <c r="N54" s="178">
        <f>'06. Пр.1 Распределение. Отч.7'!Q33</f>
        <v>0</v>
      </c>
      <c r="O54" s="178">
        <f>'06. Пр.1 Распределение. Отч.7'!R33</f>
        <v>0</v>
      </c>
    </row>
    <row r="55" spans="1:15" s="169" customFormat="1" hidden="1">
      <c r="A55" s="475"/>
      <c r="B55" s="474"/>
      <c r="C55" s="195" t="s">
        <v>43</v>
      </c>
      <c r="D55" s="177">
        <v>0</v>
      </c>
      <c r="E55" s="177">
        <v>0</v>
      </c>
      <c r="F55" s="177">
        <v>0</v>
      </c>
      <c r="G55" s="177">
        <f t="shared" si="17"/>
        <v>0</v>
      </c>
      <c r="H55" s="196"/>
      <c r="I55" s="196"/>
      <c r="J55" s="196"/>
      <c r="K55" s="198"/>
      <c r="L55" s="198"/>
      <c r="M55" s="177"/>
      <c r="N55" s="177"/>
      <c r="O55" s="253"/>
    </row>
    <row r="56" spans="1:15" s="19" customFormat="1" ht="15" hidden="1" customHeight="1">
      <c r="A56" s="427" t="s">
        <v>204</v>
      </c>
      <c r="B56" s="427" t="str">
        <f>'06. Пр.1 Распределение. Отч.7'!B36</f>
        <v>Строительство проездов в районах индивидуальной жилой застройки (район ветлечебницы) за счет средств муниципального дорожного фонда</v>
      </c>
      <c r="C56" s="229" t="s">
        <v>51</v>
      </c>
      <c r="D56" s="33">
        <f>D58+D59+D60+D61</f>
        <v>3000000</v>
      </c>
      <c r="E56" s="33">
        <f t="shared" ref="E56:F56" si="18">E58+E59+E60+E61</f>
        <v>0</v>
      </c>
      <c r="F56" s="33">
        <f t="shared" si="18"/>
        <v>0</v>
      </c>
      <c r="G56" s="33">
        <f t="shared" si="17"/>
        <v>3000000</v>
      </c>
      <c r="H56" s="33"/>
      <c r="I56" s="33"/>
      <c r="J56" s="33">
        <f>J58+J59+J60+J61</f>
        <v>3000000</v>
      </c>
      <c r="K56" s="33">
        <f>K58+K59+K60+K61</f>
        <v>3000000</v>
      </c>
      <c r="L56" s="33" t="e">
        <f>L58+L59+L60+L61</f>
        <v>#REF!</v>
      </c>
      <c r="M56" s="33" t="e">
        <f>M58+M59+M60+M61</f>
        <v>#REF!</v>
      </c>
      <c r="N56" s="33" t="e">
        <f>N58+N59+N60+N61</f>
        <v>#REF!</v>
      </c>
      <c r="O56" s="484"/>
    </row>
    <row r="57" spans="1:15" s="19" customFormat="1" ht="12.75" hidden="1" customHeight="1">
      <c r="A57" s="421"/>
      <c r="B57" s="427"/>
      <c r="C57" s="229" t="s">
        <v>41</v>
      </c>
      <c r="D57" s="33"/>
      <c r="E57" s="33"/>
      <c r="F57" s="33"/>
      <c r="G57" s="33"/>
      <c r="H57" s="130"/>
      <c r="I57" s="130"/>
      <c r="J57" s="130"/>
      <c r="K57" s="279"/>
      <c r="L57" s="279"/>
      <c r="M57" s="33"/>
      <c r="N57" s="33"/>
      <c r="O57" s="485"/>
    </row>
    <row r="58" spans="1:15" s="19" customFormat="1" ht="12.75" hidden="1" customHeight="1">
      <c r="A58" s="421"/>
      <c r="B58" s="427"/>
      <c r="C58" s="230" t="s">
        <v>40</v>
      </c>
      <c r="D58" s="33">
        <v>0</v>
      </c>
      <c r="E58" s="33">
        <v>0</v>
      </c>
      <c r="F58" s="33">
        <v>0</v>
      </c>
      <c r="G58" s="33">
        <f>SUM(D58:F58)</f>
        <v>0</v>
      </c>
      <c r="H58" s="130"/>
      <c r="I58" s="130"/>
      <c r="J58" s="130"/>
      <c r="K58" s="279"/>
      <c r="L58" s="279"/>
      <c r="M58" s="33"/>
      <c r="N58" s="33"/>
      <c r="O58" s="485"/>
    </row>
    <row r="59" spans="1:15" s="19" customFormat="1" ht="12.75" hidden="1" customHeight="1">
      <c r="A59" s="421"/>
      <c r="B59" s="427"/>
      <c r="C59" s="229" t="s">
        <v>42</v>
      </c>
      <c r="D59" s="33">
        <v>0</v>
      </c>
      <c r="E59" s="33">
        <v>0</v>
      </c>
      <c r="F59" s="33">
        <v>0</v>
      </c>
      <c r="G59" s="33">
        <v>0</v>
      </c>
      <c r="H59" s="130"/>
      <c r="I59" s="130"/>
      <c r="J59" s="128">
        <f>D59</f>
        <v>0</v>
      </c>
      <c r="K59" s="128">
        <f>D59</f>
        <v>0</v>
      </c>
      <c r="L59" s="128" t="e">
        <f>'06. Пр.1 Распределение. Отч.7'!#REF!</f>
        <v>#REF!</v>
      </c>
      <c r="M59" s="128">
        <f>'06. Пр.1 Распределение. Отч.7'!Q32</f>
        <v>0</v>
      </c>
      <c r="N59" s="128">
        <f>'06. Пр.1 Распределение. Отч.7'!R32</f>
        <v>0</v>
      </c>
      <c r="O59" s="485"/>
    </row>
    <row r="60" spans="1:15" s="19" customFormat="1" ht="12.75" hidden="1" customHeight="1">
      <c r="A60" s="421"/>
      <c r="B60" s="427"/>
      <c r="C60" s="229" t="s">
        <v>44</v>
      </c>
      <c r="D60" s="280">
        <f>'06. Пр.1 Распределение. Отч.7'!G36</f>
        <v>3000000</v>
      </c>
      <c r="E60" s="290">
        <f>'06. Пр.1 Распределение. Отч.7'!H36</f>
        <v>0</v>
      </c>
      <c r="F60" s="290">
        <f>'06. Пр.1 Распределение. Отч.7'!I36</f>
        <v>0</v>
      </c>
      <c r="G60" s="290">
        <f>'06. Пр.1 Распределение. Отч.7'!J36</f>
        <v>3000000</v>
      </c>
      <c r="H60" s="128"/>
      <c r="I60" s="128"/>
      <c r="J60" s="128">
        <f>D60</f>
        <v>3000000</v>
      </c>
      <c r="K60" s="128">
        <f>D60</f>
        <v>3000000</v>
      </c>
      <c r="L60" s="128" t="e">
        <f>'06. Пр.1 Распределение. Отч.7'!#REF!</f>
        <v>#REF!</v>
      </c>
      <c r="M60" s="128" t="e">
        <f>'06. Пр.1 Распределение. Отч.7'!#REF!</f>
        <v>#REF!</v>
      </c>
      <c r="N60" s="128" t="e">
        <f>'06. Пр.1 Распределение. Отч.7'!#REF!</f>
        <v>#REF!</v>
      </c>
      <c r="O60" s="485"/>
    </row>
    <row r="61" spans="1:15" s="19" customFormat="1" ht="12.75" hidden="1" customHeight="1">
      <c r="A61" s="421"/>
      <c r="B61" s="427"/>
      <c r="C61" s="229" t="s">
        <v>43</v>
      </c>
      <c r="D61" s="33">
        <v>0</v>
      </c>
      <c r="E61" s="33">
        <v>0</v>
      </c>
      <c r="F61" s="33">
        <v>0</v>
      </c>
      <c r="G61" s="33">
        <f t="shared" ref="G61:G62" si="19">SUM(D61:F61)</f>
        <v>0</v>
      </c>
      <c r="H61" s="130"/>
      <c r="I61" s="130"/>
      <c r="J61" s="130"/>
      <c r="K61" s="279"/>
      <c r="L61" s="279"/>
      <c r="M61" s="33"/>
      <c r="N61" s="33"/>
      <c r="O61" s="486"/>
    </row>
    <row r="62" spans="1:15" s="169" customFormat="1" ht="15" hidden="1" customHeight="1">
      <c r="A62" s="471" t="s">
        <v>205</v>
      </c>
      <c r="B62" s="474" t="str">
        <f>'06. Пр.1 Распределение. Отч.7'!B39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62" s="195" t="s">
        <v>51</v>
      </c>
      <c r="D62" s="177">
        <f>D64+D65+D66+D67</f>
        <v>19464857</v>
      </c>
      <c r="E62" s="177">
        <f t="shared" ref="E62:F62" si="20">E64+E65+E66+E67</f>
        <v>0</v>
      </c>
      <c r="F62" s="177">
        <f t="shared" si="20"/>
        <v>0</v>
      </c>
      <c r="G62" s="177">
        <f t="shared" si="19"/>
        <v>19464857</v>
      </c>
      <c r="H62" s="177"/>
      <c r="I62" s="177"/>
      <c r="J62" s="177">
        <f>J64+J65+J66+J67</f>
        <v>3000000</v>
      </c>
      <c r="K62" s="177">
        <f>K64+K65+K66+K67</f>
        <v>3000000</v>
      </c>
      <c r="L62" s="177">
        <f>L64+L65+L66+L67</f>
        <v>0</v>
      </c>
      <c r="M62" s="177">
        <f>M64+M65+M66+M67</f>
        <v>0</v>
      </c>
      <c r="N62" s="177">
        <f>N64+N65+N66+N67</f>
        <v>0</v>
      </c>
      <c r="O62" s="468"/>
    </row>
    <row r="63" spans="1:15" s="169" customFormat="1" hidden="1">
      <c r="A63" s="472"/>
      <c r="B63" s="474"/>
      <c r="C63" s="195" t="s">
        <v>41</v>
      </c>
      <c r="D63" s="177"/>
      <c r="E63" s="177"/>
      <c r="F63" s="177"/>
      <c r="G63" s="177"/>
      <c r="H63" s="196"/>
      <c r="I63" s="196"/>
      <c r="J63" s="196"/>
      <c r="K63" s="252"/>
      <c r="L63" s="252"/>
      <c r="M63" s="177"/>
      <c r="N63" s="177"/>
      <c r="O63" s="469"/>
    </row>
    <row r="64" spans="1:15" s="169" customFormat="1" ht="12.75" hidden="1" customHeight="1">
      <c r="A64" s="472"/>
      <c r="B64" s="474"/>
      <c r="C64" s="197" t="s">
        <v>40</v>
      </c>
      <c r="D64" s="177">
        <v>0</v>
      </c>
      <c r="E64" s="177">
        <v>0</v>
      </c>
      <c r="F64" s="177">
        <v>0</v>
      </c>
      <c r="G64" s="177">
        <f>SUM(D64:F64)</f>
        <v>0</v>
      </c>
      <c r="H64" s="196"/>
      <c r="I64" s="196"/>
      <c r="J64" s="196"/>
      <c r="K64" s="252"/>
      <c r="L64" s="252"/>
      <c r="M64" s="177"/>
      <c r="N64" s="177"/>
      <c r="O64" s="469"/>
    </row>
    <row r="65" spans="1:15" s="169" customFormat="1" ht="12.75" hidden="1" customHeight="1">
      <c r="A65" s="472"/>
      <c r="B65" s="474"/>
      <c r="C65" s="195" t="s">
        <v>42</v>
      </c>
      <c r="D65" s="320">
        <f>'10. ПП1. Дороги.2.Мер.'!L17</f>
        <v>19156800</v>
      </c>
      <c r="E65" s="320">
        <f>'10. ПП1. Дороги.2.Мер.'!M17</f>
        <v>0</v>
      </c>
      <c r="F65" s="320">
        <f>'10. ПП1. Дороги.2.Мер.'!N17</f>
        <v>0</v>
      </c>
      <c r="G65" s="321">
        <f>SUM(D65:F65)</f>
        <v>19156800</v>
      </c>
      <c r="H65" s="196"/>
      <c r="I65" s="196"/>
      <c r="J65" s="196"/>
      <c r="K65" s="252"/>
      <c r="L65" s="252"/>
      <c r="M65" s="177"/>
      <c r="N65" s="177"/>
      <c r="O65" s="469"/>
    </row>
    <row r="66" spans="1:15" s="169" customFormat="1" ht="12.75" hidden="1" customHeight="1">
      <c r="A66" s="472"/>
      <c r="B66" s="474"/>
      <c r="C66" s="195" t="s">
        <v>44</v>
      </c>
      <c r="D66" s="178">
        <f>'06. Пр.1 Распределение. Отч.7'!G39-D65</f>
        <v>308057</v>
      </c>
      <c r="E66" s="178">
        <f>'06. Пр.1 Распределение. Отч.7'!H39-E65</f>
        <v>0</v>
      </c>
      <c r="F66" s="178">
        <f>'06. Пр.1 Распределение. Отч.7'!I39-F65</f>
        <v>0</v>
      </c>
      <c r="G66" s="178">
        <f>'06. Пр.1 Распределение. Отч.7'!J39-G65</f>
        <v>308057</v>
      </c>
      <c r="H66" s="192"/>
      <c r="I66" s="192"/>
      <c r="J66" s="192">
        <f>'06. Пр.1 Распределение. Отч.7'!N36</f>
        <v>3000000</v>
      </c>
      <c r="K66" s="192">
        <f>'06. Пр.1 Распределение. Отч.7'!O36</f>
        <v>3000000</v>
      </c>
      <c r="L66" s="192">
        <f>'06. Пр.1 Распределение. Отч.7'!P36</f>
        <v>0</v>
      </c>
      <c r="M66" s="192">
        <f>'06. Пр.1 Распределение. Отч.7'!Q36</f>
        <v>0</v>
      </c>
      <c r="N66" s="192">
        <f>'06. Пр.1 Распределение. Отч.7'!R36</f>
        <v>0</v>
      </c>
      <c r="O66" s="469"/>
    </row>
    <row r="67" spans="1:15" s="169" customFormat="1" ht="12.75" hidden="1" customHeight="1">
      <c r="A67" s="473"/>
      <c r="B67" s="474"/>
      <c r="C67" s="195" t="s">
        <v>43</v>
      </c>
      <c r="D67" s="177">
        <v>0</v>
      </c>
      <c r="E67" s="177">
        <v>0</v>
      </c>
      <c r="F67" s="177">
        <v>0</v>
      </c>
      <c r="G67" s="177">
        <f t="shared" ref="G67" si="21">SUM(D67:F67)</f>
        <v>0</v>
      </c>
      <c r="H67" s="196"/>
      <c r="I67" s="196"/>
      <c r="J67" s="196"/>
      <c r="K67" s="252"/>
      <c r="L67" s="252"/>
      <c r="M67" s="177"/>
      <c r="N67" s="177"/>
      <c r="O67" s="470"/>
    </row>
    <row r="68" spans="1:15" s="19" customFormat="1">
      <c r="A68" s="427" t="s">
        <v>7</v>
      </c>
      <c r="B68" s="427" t="s">
        <v>69</v>
      </c>
      <c r="C68" s="229" t="s">
        <v>51</v>
      </c>
      <c r="D68" s="35">
        <f>D70+D71+D72+D73</f>
        <v>1736048</v>
      </c>
      <c r="E68" s="35">
        <f>E70+E71+E72+E73</f>
        <v>1370000</v>
      </c>
      <c r="F68" s="35">
        <f>F70+F71+F72+F73</f>
        <v>1370000</v>
      </c>
      <c r="G68" s="181">
        <f t="shared" ref="G68" si="22">SUM(D68:F68)</f>
        <v>4476048</v>
      </c>
      <c r="H68" s="128">
        <f>'06. Пр.1 Распределение. Отч.7'!L42</f>
        <v>1844580</v>
      </c>
      <c r="I68" s="128">
        <f>'06. Пр.1 Распределение. Отч.7'!M42</f>
        <v>1015979.6</v>
      </c>
      <c r="J68" s="128" t="e">
        <f>J70+J71+J72+J73</f>
        <v>#REF!</v>
      </c>
      <c r="K68" s="128" t="e">
        <f>K70+K71+K72+K73</f>
        <v>#REF!</v>
      </c>
      <c r="L68" s="128" t="e">
        <f>L70+L71+L72+L73</f>
        <v>#REF!</v>
      </c>
      <c r="M68" s="128" t="e">
        <f>M70+M71+M72+M73</f>
        <v>#REF!</v>
      </c>
      <c r="N68" s="128" t="e">
        <f>N70+N71+N72+N73</f>
        <v>#REF!</v>
      </c>
      <c r="O68" s="494"/>
    </row>
    <row r="69" spans="1:15" s="19" customFormat="1">
      <c r="A69" s="427"/>
      <c r="B69" s="427"/>
      <c r="C69" s="229" t="s">
        <v>41</v>
      </c>
      <c r="D69" s="33"/>
      <c r="E69" s="33"/>
      <c r="F69" s="33"/>
      <c r="G69" s="33"/>
      <c r="H69" s="128"/>
      <c r="I69" s="128"/>
      <c r="J69" s="128"/>
      <c r="K69" s="128"/>
      <c r="L69" s="128"/>
      <c r="M69" s="128"/>
      <c r="N69" s="128"/>
      <c r="O69" s="495"/>
    </row>
    <row r="70" spans="1:15" s="19" customFormat="1">
      <c r="A70" s="427"/>
      <c r="B70" s="427"/>
      <c r="C70" s="230" t="s">
        <v>40</v>
      </c>
      <c r="D70" s="33">
        <f t="shared" ref="D70:G73" si="23">D77+D89+D95+D101+D83</f>
        <v>0</v>
      </c>
      <c r="E70" s="33">
        <f t="shared" si="23"/>
        <v>0</v>
      </c>
      <c r="F70" s="33">
        <f t="shared" si="23"/>
        <v>0</v>
      </c>
      <c r="G70" s="33">
        <f t="shared" si="23"/>
        <v>0</v>
      </c>
      <c r="H70" s="33">
        <v>0</v>
      </c>
      <c r="I70" s="33">
        <v>0</v>
      </c>
      <c r="J70" s="33" t="e">
        <f>J77+J89+J95+J101+J83+#REF!</f>
        <v>#REF!</v>
      </c>
      <c r="K70" s="33" t="e">
        <f>K77+K89+K95+K101+K83+#REF!</f>
        <v>#REF!</v>
      </c>
      <c r="L70" s="33" t="e">
        <f>L77+L89+L95+L101+L83+#REF!</f>
        <v>#REF!</v>
      </c>
      <c r="M70" s="33" t="e">
        <f>M77+M89+M95+M101+M83+#REF!</f>
        <v>#REF!</v>
      </c>
      <c r="N70" s="33" t="e">
        <f>N77+N89+N95+N101+N83+#REF!</f>
        <v>#REF!</v>
      </c>
      <c r="O70" s="495"/>
    </row>
    <row r="71" spans="1:15" s="19" customFormat="1">
      <c r="A71" s="427"/>
      <c r="B71" s="427"/>
      <c r="C71" s="229" t="s">
        <v>42</v>
      </c>
      <c r="D71" s="33">
        <f t="shared" si="23"/>
        <v>295200</v>
      </c>
      <c r="E71" s="33">
        <f t="shared" si="23"/>
        <v>0</v>
      </c>
      <c r="F71" s="33">
        <f t="shared" si="23"/>
        <v>0</v>
      </c>
      <c r="G71" s="33">
        <f t="shared" si="23"/>
        <v>295200</v>
      </c>
      <c r="H71" s="33">
        <f>'[1]07.Пр.2 РесОб. Отч.8'!$K$95</f>
        <v>399900</v>
      </c>
      <c r="I71" s="33">
        <f>'[1]07.Пр.2 РесОб. Отч.8'!$L$95</f>
        <v>399900</v>
      </c>
      <c r="J71" s="33" t="e">
        <f>J78+J90+J96+J102+J84+#REF!</f>
        <v>#REF!</v>
      </c>
      <c r="K71" s="33" t="e">
        <f>K78+K90+K96+K102+K84+#REF!</f>
        <v>#REF!</v>
      </c>
      <c r="L71" s="33" t="e">
        <f>L78+L90+L96+L102+L84+#REF!</f>
        <v>#REF!</v>
      </c>
      <c r="M71" s="33" t="e">
        <f>M78+M90+M96+M102+M84+#REF!</f>
        <v>#REF!</v>
      </c>
      <c r="N71" s="33" t="e">
        <f>N78+N90+N96+N102+N84+#REF!</f>
        <v>#REF!</v>
      </c>
      <c r="O71" s="495"/>
    </row>
    <row r="72" spans="1:15" s="19" customFormat="1">
      <c r="A72" s="427"/>
      <c r="B72" s="427"/>
      <c r="C72" s="229" t="s">
        <v>44</v>
      </c>
      <c r="D72" s="33">
        <f t="shared" si="23"/>
        <v>1440848</v>
      </c>
      <c r="E72" s="33">
        <f t="shared" si="23"/>
        <v>1370000</v>
      </c>
      <c r="F72" s="33">
        <f t="shared" si="23"/>
        <v>1370000</v>
      </c>
      <c r="G72" s="33">
        <f t="shared" si="23"/>
        <v>4180848</v>
      </c>
      <c r="H72" s="33">
        <f>'[1]07.Пр.2 РесОб. Отч.8'!$K$97</f>
        <v>1444680</v>
      </c>
      <c r="I72" s="33">
        <f>'[1]07.Пр.2 РесОб. Отч.8'!$L$97</f>
        <v>616080</v>
      </c>
      <c r="J72" s="33" t="e">
        <f>J79+J91+J97+J103+J85+#REF!</f>
        <v>#REF!</v>
      </c>
      <c r="K72" s="33" t="e">
        <f>K79+K91+K97+K103+K85+#REF!</f>
        <v>#REF!</v>
      </c>
      <c r="L72" s="33" t="e">
        <f>L79+L91+L97+L103+L85+#REF!</f>
        <v>#REF!</v>
      </c>
      <c r="M72" s="33" t="e">
        <f>M79+M91+M97+M103+M85+#REF!</f>
        <v>#REF!</v>
      </c>
      <c r="N72" s="33" t="e">
        <f>N79+N91+N97+N103+N85+#REF!</f>
        <v>#REF!</v>
      </c>
      <c r="O72" s="495"/>
    </row>
    <row r="73" spans="1:15" s="19" customFormat="1">
      <c r="A73" s="427"/>
      <c r="B73" s="427"/>
      <c r="C73" s="34" t="s">
        <v>43</v>
      </c>
      <c r="D73" s="33">
        <f t="shared" si="23"/>
        <v>0</v>
      </c>
      <c r="E73" s="33">
        <f t="shared" si="23"/>
        <v>0</v>
      </c>
      <c r="F73" s="33">
        <f t="shared" si="23"/>
        <v>0</v>
      </c>
      <c r="G73" s="33">
        <f t="shared" si="23"/>
        <v>0</v>
      </c>
      <c r="H73" s="33">
        <v>0</v>
      </c>
      <c r="I73" s="33">
        <v>0</v>
      </c>
      <c r="J73" s="33" t="e">
        <f>J80+J92+J98+J104+J86+#REF!</f>
        <v>#REF!</v>
      </c>
      <c r="K73" s="33" t="e">
        <f>K80+K92+K98+K104+K86+#REF!</f>
        <v>#REF!</v>
      </c>
      <c r="L73" s="33" t="e">
        <f>L80+L92+L98+L104+L86+#REF!</f>
        <v>#REF!</v>
      </c>
      <c r="M73" s="33" t="e">
        <f>M80+M92+M98+M104+M86+#REF!</f>
        <v>#REF!</v>
      </c>
      <c r="N73" s="33" t="e">
        <f>N80+N92+N98+N104+N86+#REF!</f>
        <v>#REF!</v>
      </c>
      <c r="O73" s="496"/>
    </row>
    <row r="74" spans="1:15" s="278" customFormat="1" ht="18.75" hidden="1" customHeight="1">
      <c r="A74" s="276"/>
      <c r="B74" s="276" t="s">
        <v>215</v>
      </c>
      <c r="C74" s="277"/>
      <c r="D74" s="154">
        <f>'13. ПП2. БДД.2.Мер.'!G14</f>
        <v>1736048</v>
      </c>
      <c r="E74" s="154">
        <f>'13. ПП2. БДД.2.Мер.'!H14</f>
        <v>1370000</v>
      </c>
      <c r="F74" s="154">
        <f>'13. ПП2. БДД.2.Мер.'!I14</f>
        <v>1370000</v>
      </c>
      <c r="G74" s="154">
        <f>'13. ПП2. БДД.2.Мер.'!J14</f>
        <v>4476048</v>
      </c>
      <c r="H74" s="155"/>
      <c r="I74" s="155"/>
      <c r="J74" s="155"/>
      <c r="K74" s="155"/>
      <c r="L74" s="155"/>
      <c r="M74" s="155"/>
      <c r="N74" s="155"/>
      <c r="O74" s="157"/>
    </row>
    <row r="75" spans="1:15" s="19" customFormat="1" hidden="1">
      <c r="A75" s="427" t="s">
        <v>27</v>
      </c>
      <c r="B75" s="427" t="str">
        <f>'06. Пр.1 Распределение. Отч.7'!B47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75" s="229" t="s">
        <v>51</v>
      </c>
      <c r="D75" s="33">
        <f>D77+D78+D79+D80</f>
        <v>200000</v>
      </c>
      <c r="E75" s="33">
        <f t="shared" ref="E75:G75" si="24">E77+E78+E79+E80</f>
        <v>200000</v>
      </c>
      <c r="F75" s="33">
        <f t="shared" si="24"/>
        <v>200000</v>
      </c>
      <c r="G75" s="33">
        <f t="shared" si="24"/>
        <v>600000</v>
      </c>
      <c r="H75" s="128">
        <f t="shared" ref="H75:N75" si="25">SUM(H77:H80)</f>
        <v>0</v>
      </c>
      <c r="I75" s="128">
        <f t="shared" si="25"/>
        <v>0</v>
      </c>
      <c r="J75" s="128">
        <f>SUM(J77:J80)</f>
        <v>200000</v>
      </c>
      <c r="K75" s="128">
        <f t="shared" si="25"/>
        <v>200000</v>
      </c>
      <c r="L75" s="128">
        <f t="shared" si="25"/>
        <v>26040</v>
      </c>
      <c r="M75" s="128">
        <f t="shared" si="25"/>
        <v>200000</v>
      </c>
      <c r="N75" s="128">
        <f t="shared" si="25"/>
        <v>200000</v>
      </c>
      <c r="O75" s="33"/>
    </row>
    <row r="76" spans="1:15" s="19" customFormat="1" hidden="1">
      <c r="A76" s="421"/>
      <c r="B76" s="427"/>
      <c r="C76" s="229" t="s">
        <v>41</v>
      </c>
      <c r="D76" s="33"/>
      <c r="E76" s="33"/>
      <c r="F76" s="33"/>
      <c r="G76" s="33"/>
      <c r="H76" s="130"/>
      <c r="I76" s="130"/>
      <c r="J76" s="130"/>
      <c r="K76" s="250"/>
      <c r="L76" s="250"/>
      <c r="M76" s="33"/>
      <c r="N76" s="33"/>
      <c r="O76" s="250"/>
    </row>
    <row r="77" spans="1:15" s="19" customFormat="1" hidden="1">
      <c r="A77" s="421"/>
      <c r="B77" s="427"/>
      <c r="C77" s="230" t="s">
        <v>40</v>
      </c>
      <c r="D77" s="33">
        <v>0</v>
      </c>
      <c r="E77" s="33">
        <v>0</v>
      </c>
      <c r="F77" s="33">
        <v>0</v>
      </c>
      <c r="G77" s="33">
        <v>0</v>
      </c>
      <c r="H77" s="130"/>
      <c r="I77" s="130"/>
      <c r="J77" s="130"/>
      <c r="K77" s="250"/>
      <c r="L77" s="250"/>
      <c r="M77" s="33"/>
      <c r="N77" s="33"/>
      <c r="O77" s="250"/>
    </row>
    <row r="78" spans="1:15" s="19" customFormat="1" hidden="1">
      <c r="A78" s="421"/>
      <c r="B78" s="427"/>
      <c r="C78" s="229" t="s">
        <v>42</v>
      </c>
      <c r="D78" s="251">
        <f>'06. Пр.1 Распределение. Отч.7'!G48</f>
        <v>0</v>
      </c>
      <c r="E78" s="251">
        <f>'06. Пр.1 Распределение. Отч.7'!H48</f>
        <v>0</v>
      </c>
      <c r="F78" s="251">
        <f>'06. Пр.1 Распределение. Отч.7'!I48</f>
        <v>0</v>
      </c>
      <c r="G78" s="251">
        <f>'06. Пр.1 Распределение. Отч.7'!J48</f>
        <v>0</v>
      </c>
      <c r="H78" s="130"/>
      <c r="I78" s="130"/>
      <c r="J78" s="130"/>
      <c r="K78" s="250"/>
      <c r="L78" s="250"/>
      <c r="M78" s="33"/>
      <c r="N78" s="33"/>
      <c r="O78" s="250"/>
    </row>
    <row r="79" spans="1:15" s="19" customFormat="1" hidden="1">
      <c r="A79" s="421"/>
      <c r="B79" s="427"/>
      <c r="C79" s="229" t="s">
        <v>44</v>
      </c>
      <c r="D79" s="251">
        <f>'13. ПП2. БДД.2.Мер.'!G8</f>
        <v>200000</v>
      </c>
      <c r="E79" s="251">
        <f>'13. ПП2. БДД.2.Мер.'!H8</f>
        <v>200000</v>
      </c>
      <c r="F79" s="251">
        <f>'13. ПП2. БДД.2.Мер.'!I8</f>
        <v>200000</v>
      </c>
      <c r="G79" s="251">
        <f>'13. ПП2. БДД.2.Мер.'!J8</f>
        <v>600000</v>
      </c>
      <c r="H79" s="128"/>
      <c r="I79" s="128"/>
      <c r="J79" s="128">
        <f>D79</f>
        <v>200000</v>
      </c>
      <c r="K79" s="128">
        <f>J79</f>
        <v>200000</v>
      </c>
      <c r="L79" s="128">
        <f>'06. Пр.1 Распределение. Отч.7'!P47</f>
        <v>26040</v>
      </c>
      <c r="M79" s="128">
        <f>'06. Пр.1 Распределение. Отч.7'!Q47</f>
        <v>200000</v>
      </c>
      <c r="N79" s="128">
        <f>'06. Пр.1 Распределение. Отч.7'!R47</f>
        <v>200000</v>
      </c>
      <c r="O79" s="33"/>
    </row>
    <row r="80" spans="1:15" s="19" customFormat="1" hidden="1">
      <c r="A80" s="421"/>
      <c r="B80" s="427"/>
      <c r="C80" s="229" t="s">
        <v>43</v>
      </c>
      <c r="D80" s="33">
        <v>0</v>
      </c>
      <c r="E80" s="33">
        <v>0</v>
      </c>
      <c r="F80" s="33">
        <v>0</v>
      </c>
      <c r="G80" s="33">
        <v>0</v>
      </c>
      <c r="H80" s="130"/>
      <c r="I80" s="130"/>
      <c r="J80" s="130"/>
      <c r="K80" s="250"/>
      <c r="L80" s="250"/>
      <c r="M80" s="33"/>
      <c r="N80" s="33"/>
      <c r="O80" s="250"/>
    </row>
    <row r="81" spans="1:15" s="19" customFormat="1" ht="15" hidden="1" customHeight="1">
      <c r="A81" s="427" t="s">
        <v>28</v>
      </c>
      <c r="B81" s="427" t="str">
        <f>'13. ПП2. БДД.2.Мер.'!A9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81" s="229" t="s">
        <v>51</v>
      </c>
      <c r="D81" s="33">
        <f>D83+D84+D85+D86</f>
        <v>366048</v>
      </c>
      <c r="E81" s="33">
        <f t="shared" ref="E81:F81" si="26">E83+E84+E85+E86</f>
        <v>0</v>
      </c>
      <c r="F81" s="33">
        <f t="shared" si="26"/>
        <v>0</v>
      </c>
      <c r="G81" s="33">
        <f t="shared" ref="G81" si="27">G83+G84+G85+G86</f>
        <v>366048</v>
      </c>
      <c r="H81" s="128"/>
      <c r="I81" s="128"/>
      <c r="J81" s="128">
        <f>SUM(J83:J86)</f>
        <v>366048</v>
      </c>
      <c r="K81" s="128">
        <f t="shared" ref="K81:N81" si="28">SUM(K83:K86)</f>
        <v>366048</v>
      </c>
      <c r="L81" s="128">
        <f t="shared" si="28"/>
        <v>0</v>
      </c>
      <c r="M81" s="128">
        <f t="shared" si="28"/>
        <v>0</v>
      </c>
      <c r="N81" s="128">
        <f t="shared" si="28"/>
        <v>366048</v>
      </c>
      <c r="O81" s="281"/>
    </row>
    <row r="82" spans="1:15" s="19" customFormat="1" hidden="1">
      <c r="A82" s="421"/>
      <c r="B82" s="427"/>
      <c r="C82" s="229" t="s">
        <v>41</v>
      </c>
      <c r="D82" s="33"/>
      <c r="E82" s="33"/>
      <c r="F82" s="33"/>
      <c r="G82" s="33"/>
      <c r="H82" s="130"/>
      <c r="I82" s="130"/>
      <c r="J82" s="130"/>
      <c r="K82" s="279"/>
      <c r="L82" s="279"/>
      <c r="M82" s="33"/>
      <c r="N82" s="33"/>
      <c r="O82" s="281"/>
    </row>
    <row r="83" spans="1:15" s="19" customFormat="1" hidden="1">
      <c r="A83" s="421"/>
      <c r="B83" s="427"/>
      <c r="C83" s="230" t="s">
        <v>40</v>
      </c>
      <c r="D83" s="33">
        <v>0</v>
      </c>
      <c r="E83" s="33">
        <v>0</v>
      </c>
      <c r="F83" s="33">
        <v>0</v>
      </c>
      <c r="G83" s="33">
        <v>0</v>
      </c>
      <c r="H83" s="130"/>
      <c r="I83" s="130"/>
      <c r="J83" s="130"/>
      <c r="K83" s="279"/>
      <c r="L83" s="279"/>
      <c r="M83" s="33"/>
      <c r="N83" s="33"/>
      <c r="O83" s="281"/>
    </row>
    <row r="84" spans="1:15" s="19" customFormat="1" hidden="1">
      <c r="A84" s="421"/>
      <c r="B84" s="427"/>
      <c r="C84" s="229" t="s">
        <v>42</v>
      </c>
      <c r="D84" s="325">
        <f>'13. ПП2. БДД.2.Мер.'!L9</f>
        <v>295200</v>
      </c>
      <c r="E84" s="325">
        <f>'13. ПП2. БДД.2.Мер.'!M9</f>
        <v>0</v>
      </c>
      <c r="F84" s="325">
        <f>'13. ПП2. БДД.2.Мер.'!N9</f>
        <v>0</v>
      </c>
      <c r="G84" s="325">
        <f>'13. ПП2. БДД.2.Мер.'!J9-G85</f>
        <v>295200</v>
      </c>
      <c r="H84" s="130"/>
      <c r="I84" s="130"/>
      <c r="J84" s="128">
        <f>D84</f>
        <v>295200</v>
      </c>
      <c r="K84" s="33">
        <f>J84</f>
        <v>295200</v>
      </c>
      <c r="L84" s="279">
        <v>0</v>
      </c>
      <c r="M84" s="33">
        <f>F84</f>
        <v>0</v>
      </c>
      <c r="N84" s="33">
        <f>G84</f>
        <v>295200</v>
      </c>
      <c r="O84" s="281"/>
    </row>
    <row r="85" spans="1:15" s="19" customFormat="1" hidden="1">
      <c r="A85" s="421"/>
      <c r="B85" s="427"/>
      <c r="C85" s="229" t="s">
        <v>44</v>
      </c>
      <c r="D85" s="131">
        <f>'06. Пр.1 Распределение. Отч.7'!G50-D84</f>
        <v>70848</v>
      </c>
      <c r="E85" s="131">
        <f>'06. Пр.1 Распределение. Отч.7'!H50-E84</f>
        <v>0</v>
      </c>
      <c r="F85" s="131">
        <f>'06. Пр.1 Распределение. Отч.7'!I50-F84</f>
        <v>0</v>
      </c>
      <c r="G85" s="131">
        <f>SUM(D85:F85)</f>
        <v>70848</v>
      </c>
      <c r="H85" s="128"/>
      <c r="I85" s="128"/>
      <c r="J85" s="128">
        <f>D85</f>
        <v>70848</v>
      </c>
      <c r="K85" s="128">
        <f>J85</f>
        <v>70848</v>
      </c>
      <c r="L85" s="128">
        <v>0</v>
      </c>
      <c r="M85" s="33">
        <f>F85</f>
        <v>0</v>
      </c>
      <c r="N85" s="33">
        <f>G85</f>
        <v>70848</v>
      </c>
      <c r="O85" s="281"/>
    </row>
    <row r="86" spans="1:15" s="19" customFormat="1" hidden="1">
      <c r="A86" s="421"/>
      <c r="B86" s="427"/>
      <c r="C86" s="229" t="s">
        <v>43</v>
      </c>
      <c r="D86" s="33">
        <v>0</v>
      </c>
      <c r="E86" s="33">
        <v>0</v>
      </c>
      <c r="F86" s="33">
        <v>0</v>
      </c>
      <c r="G86" s="33">
        <v>0</v>
      </c>
      <c r="H86" s="130"/>
      <c r="I86" s="130"/>
      <c r="J86" s="130"/>
      <c r="K86" s="279"/>
      <c r="L86" s="279"/>
      <c r="M86" s="33"/>
      <c r="N86" s="33"/>
      <c r="O86" s="281"/>
    </row>
    <row r="87" spans="1:15" s="19" customFormat="1" ht="15" hidden="1" customHeight="1">
      <c r="A87" s="427" t="s">
        <v>29</v>
      </c>
      <c r="B87" s="427" t="str">
        <f>'06. Пр.1 Распределение. Отч.7'!B53</f>
        <v>Проведение конкурсов по тематике "Безопасность дорожного движения в ЗАТО Железногорск"</v>
      </c>
      <c r="C87" s="229" t="s">
        <v>51</v>
      </c>
      <c r="D87" s="33">
        <f>D89+D90+D91+D92</f>
        <v>80000</v>
      </c>
      <c r="E87" s="33">
        <f t="shared" ref="E87:G87" si="29">E89+E90+E91+E92</f>
        <v>80000</v>
      </c>
      <c r="F87" s="33">
        <f t="shared" si="29"/>
        <v>80000</v>
      </c>
      <c r="G87" s="33">
        <f t="shared" si="29"/>
        <v>240000</v>
      </c>
      <c r="H87" s="128"/>
      <c r="I87" s="128"/>
      <c r="J87" s="128">
        <f>SUM(J89:J92)</f>
        <v>80000</v>
      </c>
      <c r="K87" s="128">
        <f t="shared" ref="K87:N87" si="30">SUM(K89:K92)</f>
        <v>80000</v>
      </c>
      <c r="L87" s="128">
        <f t="shared" si="30"/>
        <v>0</v>
      </c>
      <c r="M87" s="128">
        <f t="shared" si="30"/>
        <v>80000</v>
      </c>
      <c r="N87" s="128">
        <f t="shared" si="30"/>
        <v>80000</v>
      </c>
      <c r="O87" s="33"/>
    </row>
    <row r="88" spans="1:15" s="19" customFormat="1" hidden="1">
      <c r="A88" s="421"/>
      <c r="B88" s="427"/>
      <c r="C88" s="229" t="s">
        <v>41</v>
      </c>
      <c r="D88" s="33"/>
      <c r="E88" s="33"/>
      <c r="F88" s="33"/>
      <c r="G88" s="33"/>
      <c r="H88" s="130"/>
      <c r="I88" s="130"/>
      <c r="J88" s="130"/>
      <c r="K88" s="250"/>
      <c r="L88" s="250"/>
      <c r="M88" s="33"/>
      <c r="N88" s="33"/>
      <c r="O88" s="250"/>
    </row>
    <row r="89" spans="1:15" s="19" customFormat="1" hidden="1">
      <c r="A89" s="421"/>
      <c r="B89" s="427"/>
      <c r="C89" s="230" t="s">
        <v>40</v>
      </c>
      <c r="D89" s="33">
        <v>0</v>
      </c>
      <c r="E89" s="33">
        <v>0</v>
      </c>
      <c r="F89" s="33">
        <v>0</v>
      </c>
      <c r="G89" s="33">
        <v>0</v>
      </c>
      <c r="H89" s="130"/>
      <c r="I89" s="130"/>
      <c r="J89" s="130"/>
      <c r="K89" s="250"/>
      <c r="L89" s="250"/>
      <c r="M89" s="33"/>
      <c r="N89" s="33"/>
      <c r="O89" s="250"/>
    </row>
    <row r="90" spans="1:15" s="19" customFormat="1" hidden="1">
      <c r="A90" s="421"/>
      <c r="B90" s="427"/>
      <c r="C90" s="229" t="s">
        <v>42</v>
      </c>
      <c r="D90" s="33">
        <v>0</v>
      </c>
      <c r="E90" s="33">
        <v>0</v>
      </c>
      <c r="F90" s="33">
        <v>0</v>
      </c>
      <c r="G90" s="33">
        <v>0</v>
      </c>
      <c r="H90" s="130"/>
      <c r="I90" s="130"/>
      <c r="J90" s="130"/>
      <c r="K90" s="250"/>
      <c r="L90" s="250"/>
      <c r="M90" s="33"/>
      <c r="N90" s="33"/>
      <c r="O90" s="250"/>
    </row>
    <row r="91" spans="1:15" s="19" customFormat="1" hidden="1">
      <c r="A91" s="421"/>
      <c r="B91" s="427"/>
      <c r="C91" s="229" t="s">
        <v>44</v>
      </c>
      <c r="D91" s="251">
        <f>'13. ПП2. БДД.2.Мер.'!G11</f>
        <v>80000</v>
      </c>
      <c r="E91" s="251">
        <f>'13. ПП2. БДД.2.Мер.'!H11</f>
        <v>80000</v>
      </c>
      <c r="F91" s="251">
        <f>'13. ПП2. БДД.2.Мер.'!I11</f>
        <v>80000</v>
      </c>
      <c r="G91" s="251">
        <f>'13. ПП2. БДД.2.Мер.'!J11</f>
        <v>240000</v>
      </c>
      <c r="H91" s="128"/>
      <c r="I91" s="128"/>
      <c r="J91" s="128">
        <f>'06. Пр.1 Распределение. Отч.7'!N53</f>
        <v>80000</v>
      </c>
      <c r="K91" s="128">
        <f>'06. Пр.1 Распределение. Отч.7'!O53</f>
        <v>80000</v>
      </c>
      <c r="L91" s="128">
        <f>'06. Пр.1 Распределение. Отч.7'!P53</f>
        <v>0</v>
      </c>
      <c r="M91" s="128">
        <f>'06. Пр.1 Распределение. Отч.7'!Q53</f>
        <v>80000</v>
      </c>
      <c r="N91" s="128">
        <f>'06. Пр.1 Распределение. Отч.7'!R53</f>
        <v>80000</v>
      </c>
      <c r="O91" s="33"/>
    </row>
    <row r="92" spans="1:15" s="19" customFormat="1" hidden="1">
      <c r="A92" s="421"/>
      <c r="B92" s="427"/>
      <c r="C92" s="229" t="s">
        <v>43</v>
      </c>
      <c r="D92" s="33">
        <v>0</v>
      </c>
      <c r="E92" s="33">
        <v>0</v>
      </c>
      <c r="F92" s="33">
        <v>0</v>
      </c>
      <c r="G92" s="33">
        <v>0</v>
      </c>
      <c r="H92" s="130"/>
      <c r="I92" s="130"/>
      <c r="J92" s="130"/>
      <c r="K92" s="250"/>
      <c r="L92" s="250"/>
      <c r="M92" s="33"/>
      <c r="N92" s="33"/>
      <c r="O92" s="250"/>
    </row>
    <row r="93" spans="1:15" s="19" customFormat="1" ht="15" hidden="1" customHeight="1">
      <c r="A93" s="427" t="s">
        <v>206</v>
      </c>
      <c r="B93" s="427" t="str">
        <f>'06. Пр.1 Распределение. Отч.7'!B56</f>
        <v>Организация социальной рекламы и печатной продукции по безопасности дорожного движения</v>
      </c>
      <c r="C93" s="229" t="s">
        <v>51</v>
      </c>
      <c r="D93" s="33">
        <f>D95+D96+D97+D98</f>
        <v>90000</v>
      </c>
      <c r="E93" s="33">
        <f t="shared" ref="E93:G93" si="31">E95+E96+E97+E98</f>
        <v>90000</v>
      </c>
      <c r="F93" s="33">
        <f t="shared" si="31"/>
        <v>90000</v>
      </c>
      <c r="G93" s="33">
        <f t="shared" si="31"/>
        <v>270000</v>
      </c>
      <c r="H93" s="128"/>
      <c r="I93" s="128"/>
      <c r="J93" s="128">
        <f>SUM(J95:J98)</f>
        <v>90000</v>
      </c>
      <c r="K93" s="128">
        <f t="shared" ref="K93:N93" si="32">SUM(K95:K98)</f>
        <v>90000</v>
      </c>
      <c r="L93" s="128">
        <f t="shared" si="32"/>
        <v>0</v>
      </c>
      <c r="M93" s="128">
        <f t="shared" si="32"/>
        <v>90000</v>
      </c>
      <c r="N93" s="128">
        <f t="shared" si="32"/>
        <v>90000</v>
      </c>
      <c r="O93" s="33"/>
    </row>
    <row r="94" spans="1:15" s="19" customFormat="1" hidden="1">
      <c r="A94" s="421"/>
      <c r="B94" s="427"/>
      <c r="C94" s="229" t="s">
        <v>41</v>
      </c>
      <c r="D94" s="33"/>
      <c r="E94" s="33"/>
      <c r="F94" s="33"/>
      <c r="G94" s="33"/>
      <c r="H94" s="130"/>
      <c r="I94" s="130"/>
      <c r="J94" s="130"/>
      <c r="K94" s="250"/>
      <c r="L94" s="250"/>
      <c r="M94" s="33"/>
      <c r="N94" s="33"/>
      <c r="O94" s="250"/>
    </row>
    <row r="95" spans="1:15" s="19" customFormat="1" hidden="1">
      <c r="A95" s="421"/>
      <c r="B95" s="427"/>
      <c r="C95" s="230" t="s">
        <v>40</v>
      </c>
      <c r="D95" s="33">
        <v>0</v>
      </c>
      <c r="E95" s="33">
        <v>0</v>
      </c>
      <c r="F95" s="33">
        <v>0</v>
      </c>
      <c r="G95" s="33">
        <v>0</v>
      </c>
      <c r="H95" s="130"/>
      <c r="I95" s="130"/>
      <c r="J95" s="130"/>
      <c r="K95" s="250"/>
      <c r="L95" s="250"/>
      <c r="M95" s="33"/>
      <c r="N95" s="33"/>
      <c r="O95" s="250"/>
    </row>
    <row r="96" spans="1:15" s="19" customFormat="1" hidden="1">
      <c r="A96" s="421"/>
      <c r="B96" s="427"/>
      <c r="C96" s="229" t="s">
        <v>42</v>
      </c>
      <c r="D96" s="33">
        <v>0</v>
      </c>
      <c r="E96" s="33">
        <v>0</v>
      </c>
      <c r="F96" s="33">
        <v>0</v>
      </c>
      <c r="G96" s="33">
        <v>0</v>
      </c>
      <c r="H96" s="130"/>
      <c r="I96" s="130"/>
      <c r="J96" s="130"/>
      <c r="K96" s="250"/>
      <c r="L96" s="250"/>
      <c r="M96" s="33"/>
      <c r="N96" s="33"/>
      <c r="O96" s="250"/>
    </row>
    <row r="97" spans="1:15" s="19" customFormat="1" hidden="1">
      <c r="A97" s="421"/>
      <c r="B97" s="427"/>
      <c r="C97" s="229" t="s">
        <v>44</v>
      </c>
      <c r="D97" s="131">
        <f>'13. ПП2. БДД.2.Мер.'!G12</f>
        <v>90000</v>
      </c>
      <c r="E97" s="131">
        <f>'13. ПП2. БДД.2.Мер.'!H12</f>
        <v>90000</v>
      </c>
      <c r="F97" s="131">
        <f>'13. ПП2. БДД.2.Мер.'!I12</f>
        <v>90000</v>
      </c>
      <c r="G97" s="131">
        <f>'13. ПП2. БДД.2.Мер.'!J12</f>
        <v>270000</v>
      </c>
      <c r="H97" s="128"/>
      <c r="I97" s="128"/>
      <c r="J97" s="128">
        <f>'06. Пр.1 Распределение. Отч.7'!N56</f>
        <v>90000</v>
      </c>
      <c r="K97" s="128">
        <f>'06. Пр.1 Распределение. Отч.7'!O56</f>
        <v>90000</v>
      </c>
      <c r="L97" s="128">
        <f>'06. Пр.1 Распределение. Отч.7'!P56</f>
        <v>0</v>
      </c>
      <c r="M97" s="128">
        <f>'06. Пр.1 Распределение. Отч.7'!Q56</f>
        <v>90000</v>
      </c>
      <c r="N97" s="128">
        <f>'06. Пр.1 Распределение. Отч.7'!R56</f>
        <v>90000</v>
      </c>
      <c r="O97" s="33"/>
    </row>
    <row r="98" spans="1:15" s="19" customFormat="1" hidden="1">
      <c r="A98" s="421"/>
      <c r="B98" s="427"/>
      <c r="C98" s="229" t="s">
        <v>43</v>
      </c>
      <c r="D98" s="33">
        <v>0</v>
      </c>
      <c r="E98" s="33">
        <v>0</v>
      </c>
      <c r="F98" s="33">
        <v>0</v>
      </c>
      <c r="G98" s="33">
        <v>0</v>
      </c>
      <c r="H98" s="130"/>
      <c r="I98" s="130"/>
      <c r="J98" s="130"/>
      <c r="K98" s="250"/>
      <c r="L98" s="250"/>
      <c r="M98" s="33"/>
      <c r="N98" s="33"/>
      <c r="O98" s="250"/>
    </row>
    <row r="99" spans="1:15" s="19" customFormat="1" ht="15" hidden="1" customHeight="1">
      <c r="A99" s="427" t="s">
        <v>277</v>
      </c>
      <c r="B99" s="427" t="str">
        <f>'06. Пр.1 Распределение. Отч.7'!B59</f>
        <v>Уплата административных штрафов и иных платежей</v>
      </c>
      <c r="C99" s="229" t="s">
        <v>51</v>
      </c>
      <c r="D99" s="33">
        <f>D101+D102+D103+D104</f>
        <v>1000000</v>
      </c>
      <c r="E99" s="33">
        <f t="shared" ref="E99:G99" si="33">E101+E102+E103+E104</f>
        <v>1000000</v>
      </c>
      <c r="F99" s="33">
        <f t="shared" si="33"/>
        <v>1000000</v>
      </c>
      <c r="G99" s="33">
        <f t="shared" si="33"/>
        <v>3000000</v>
      </c>
      <c r="H99" s="128"/>
      <c r="I99" s="128"/>
      <c r="J99" s="128">
        <f>SUM(J101:J104)</f>
        <v>1000000</v>
      </c>
      <c r="K99" s="128">
        <f t="shared" ref="K99:N99" si="34">SUM(K101:K104)</f>
        <v>1000000</v>
      </c>
      <c r="L99" s="128">
        <f t="shared" si="34"/>
        <v>155000</v>
      </c>
      <c r="M99" s="128">
        <f t="shared" si="34"/>
        <v>1000000</v>
      </c>
      <c r="N99" s="128">
        <f t="shared" si="34"/>
        <v>1000000</v>
      </c>
      <c r="O99" s="255"/>
    </row>
    <row r="100" spans="1:15" s="19" customFormat="1" hidden="1">
      <c r="A100" s="421"/>
      <c r="B100" s="427"/>
      <c r="C100" s="229" t="s">
        <v>41</v>
      </c>
      <c r="D100" s="33"/>
      <c r="E100" s="33"/>
      <c r="F100" s="33"/>
      <c r="G100" s="33"/>
      <c r="H100" s="130"/>
      <c r="I100" s="130"/>
      <c r="J100" s="130"/>
      <c r="K100" s="250"/>
      <c r="L100" s="250"/>
      <c r="M100" s="33"/>
      <c r="N100" s="33"/>
      <c r="O100" s="255"/>
    </row>
    <row r="101" spans="1:15" s="19" customFormat="1" hidden="1">
      <c r="A101" s="421"/>
      <c r="B101" s="427"/>
      <c r="C101" s="230" t="s">
        <v>40</v>
      </c>
      <c r="D101" s="33">
        <v>0</v>
      </c>
      <c r="E101" s="33">
        <v>0</v>
      </c>
      <c r="F101" s="33">
        <v>0</v>
      </c>
      <c r="G101" s="33">
        <v>0</v>
      </c>
      <c r="H101" s="130"/>
      <c r="I101" s="130"/>
      <c r="J101" s="130"/>
      <c r="K101" s="250"/>
      <c r="L101" s="250"/>
      <c r="M101" s="33"/>
      <c r="N101" s="33"/>
      <c r="O101" s="255"/>
    </row>
    <row r="102" spans="1:15" s="19" customFormat="1" hidden="1">
      <c r="A102" s="421"/>
      <c r="B102" s="427"/>
      <c r="C102" s="229" t="s">
        <v>42</v>
      </c>
      <c r="D102" s="33">
        <v>0</v>
      </c>
      <c r="E102" s="33">
        <v>0</v>
      </c>
      <c r="F102" s="33">
        <v>0</v>
      </c>
      <c r="G102" s="33">
        <v>0</v>
      </c>
      <c r="H102" s="130"/>
      <c r="I102" s="130"/>
      <c r="J102" s="130"/>
      <c r="K102" s="250"/>
      <c r="L102" s="250"/>
      <c r="M102" s="33"/>
      <c r="N102" s="33"/>
      <c r="O102" s="255"/>
    </row>
    <row r="103" spans="1:15" s="19" customFormat="1" hidden="1">
      <c r="A103" s="421"/>
      <c r="B103" s="427"/>
      <c r="C103" s="229" t="s">
        <v>44</v>
      </c>
      <c r="D103" s="131">
        <f>'13. ПП2. БДД.2.Мер.'!G13</f>
        <v>1000000</v>
      </c>
      <c r="E103" s="131">
        <f>'13. ПП2. БДД.2.Мер.'!H13</f>
        <v>1000000</v>
      </c>
      <c r="F103" s="131">
        <f>'13. ПП2. БДД.2.Мер.'!I13</f>
        <v>1000000</v>
      </c>
      <c r="G103" s="131">
        <f>'13. ПП2. БДД.2.Мер.'!J13</f>
        <v>3000000</v>
      </c>
      <c r="H103" s="128"/>
      <c r="I103" s="128"/>
      <c r="J103" s="128">
        <f>'06. Пр.1 Распределение. Отч.7'!N59</f>
        <v>1000000</v>
      </c>
      <c r="K103" s="128">
        <f>'06. Пр.1 Распределение. Отч.7'!O59</f>
        <v>1000000</v>
      </c>
      <c r="L103" s="128">
        <f>'06. Пр.1 Распределение. Отч.7'!P59</f>
        <v>155000</v>
      </c>
      <c r="M103" s="128">
        <f>'06. Пр.1 Распределение. Отч.7'!Q59</f>
        <v>1000000</v>
      </c>
      <c r="N103" s="128">
        <f>'06. Пр.1 Распределение. Отч.7'!R59</f>
        <v>1000000</v>
      </c>
      <c r="O103" s="255"/>
    </row>
    <row r="104" spans="1:15" s="19" customFormat="1" hidden="1">
      <c r="A104" s="421"/>
      <c r="B104" s="427"/>
      <c r="C104" s="229" t="s">
        <v>43</v>
      </c>
      <c r="D104" s="33">
        <v>0</v>
      </c>
      <c r="E104" s="33">
        <v>0</v>
      </c>
      <c r="F104" s="33">
        <v>0</v>
      </c>
      <c r="G104" s="33">
        <v>0</v>
      </c>
      <c r="H104" s="130"/>
      <c r="I104" s="130"/>
      <c r="J104" s="130"/>
      <c r="K104" s="250"/>
      <c r="L104" s="250"/>
      <c r="M104" s="33"/>
      <c r="N104" s="33"/>
      <c r="O104" s="255"/>
    </row>
    <row r="105" spans="1:15" s="19" customFormat="1">
      <c r="A105" s="427" t="s">
        <v>8</v>
      </c>
      <c r="B105" s="427" t="s">
        <v>81</v>
      </c>
      <c r="C105" s="229" t="s">
        <v>51</v>
      </c>
      <c r="D105" s="35">
        <f>D107+D108+D109+D110</f>
        <v>144703100</v>
      </c>
      <c r="E105" s="35">
        <f>E107+E108+E109+E110</f>
        <v>123305833</v>
      </c>
      <c r="F105" s="35">
        <f>F107+F108+F109+F110</f>
        <v>123305833</v>
      </c>
      <c r="G105" s="35">
        <f>G107+G108+G109+G110</f>
        <v>391314766</v>
      </c>
      <c r="H105" s="128">
        <f>'06. Пр.1 Распределение. Отч.7'!L62</f>
        <v>132025333.3</v>
      </c>
      <c r="I105" s="128">
        <f>'06. Пр.1 Распределение. Отч.7'!M62</f>
        <v>123438979.30000001</v>
      </c>
      <c r="J105" s="128" t="e">
        <f>J107+J108+J109+J110</f>
        <v>#REF!</v>
      </c>
      <c r="K105" s="128" t="e">
        <f>K107+K108+K109+K110</f>
        <v>#REF!</v>
      </c>
      <c r="L105" s="128" t="e">
        <f>L107+L108+L109+L110</f>
        <v>#REF!</v>
      </c>
      <c r="M105" s="128" t="e">
        <f>M107+M108+M109+M110</f>
        <v>#REF!</v>
      </c>
      <c r="N105" s="128" t="e">
        <f>N107+N108+N109+N110</f>
        <v>#REF!</v>
      </c>
      <c r="O105" s="494"/>
    </row>
    <row r="106" spans="1:15" s="19" customFormat="1">
      <c r="A106" s="427"/>
      <c r="B106" s="427"/>
      <c r="C106" s="229" t="s">
        <v>41</v>
      </c>
      <c r="D106" s="33"/>
      <c r="E106" s="33"/>
      <c r="F106" s="33"/>
      <c r="G106" s="33"/>
      <c r="H106" s="130"/>
      <c r="I106" s="130"/>
      <c r="J106" s="128"/>
      <c r="K106" s="128"/>
      <c r="L106" s="128"/>
      <c r="M106" s="128"/>
      <c r="N106" s="128"/>
      <c r="O106" s="495"/>
    </row>
    <row r="107" spans="1:15" s="19" customFormat="1">
      <c r="A107" s="427"/>
      <c r="B107" s="427"/>
      <c r="C107" s="230" t="s">
        <v>40</v>
      </c>
      <c r="D107" s="33">
        <f>D114+D120</f>
        <v>0</v>
      </c>
      <c r="E107" s="33">
        <f t="shared" ref="E107:F107" si="35">E114+E120</f>
        <v>0</v>
      </c>
      <c r="F107" s="33">
        <f t="shared" si="35"/>
        <v>0</v>
      </c>
      <c r="G107" s="33">
        <f t="shared" ref="G107" si="36">G114+G120</f>
        <v>0</v>
      </c>
      <c r="H107" s="128">
        <v>0</v>
      </c>
      <c r="I107" s="128">
        <v>0</v>
      </c>
      <c r="J107" s="128" t="e">
        <f>#REF!+J114+J120</f>
        <v>#REF!</v>
      </c>
      <c r="K107" s="128" t="e">
        <f>#REF!+K114+K120</f>
        <v>#REF!</v>
      </c>
      <c r="L107" s="128" t="e">
        <f>#REF!+L114+L120</f>
        <v>#REF!</v>
      </c>
      <c r="M107" s="128" t="e">
        <f>#REF!+M114+M120</f>
        <v>#REF!</v>
      </c>
      <c r="N107" s="128" t="e">
        <f>#REF!+N114+N120</f>
        <v>#REF!</v>
      </c>
      <c r="O107" s="495"/>
    </row>
    <row r="108" spans="1:15" s="19" customFormat="1">
      <c r="A108" s="427"/>
      <c r="B108" s="427"/>
      <c r="C108" s="229" t="s">
        <v>42</v>
      </c>
      <c r="D108" s="33">
        <f t="shared" ref="D108:F110" si="37">D115+D121</f>
        <v>0</v>
      </c>
      <c r="E108" s="33">
        <f t="shared" si="37"/>
        <v>0</v>
      </c>
      <c r="F108" s="33">
        <f t="shared" si="37"/>
        <v>0</v>
      </c>
      <c r="G108" s="33">
        <f t="shared" ref="G108" si="38">G115+G121</f>
        <v>0</v>
      </c>
      <c r="H108" s="128">
        <v>0</v>
      </c>
      <c r="I108" s="128">
        <v>0</v>
      </c>
      <c r="J108" s="128" t="e">
        <f>#REF!+J115+J121</f>
        <v>#REF!</v>
      </c>
      <c r="K108" s="128" t="e">
        <f>#REF!+K115+K121</f>
        <v>#REF!</v>
      </c>
      <c r="L108" s="128" t="e">
        <f>#REF!+L115+L121</f>
        <v>#REF!</v>
      </c>
      <c r="M108" s="128" t="e">
        <f>#REF!+M115+M121</f>
        <v>#REF!</v>
      </c>
      <c r="N108" s="128" t="e">
        <f>#REF!+N115+N121</f>
        <v>#REF!</v>
      </c>
      <c r="O108" s="495"/>
    </row>
    <row r="109" spans="1:15" s="19" customFormat="1">
      <c r="A109" s="427"/>
      <c r="B109" s="427"/>
      <c r="C109" s="229" t="s">
        <v>44</v>
      </c>
      <c r="D109" s="33">
        <f t="shared" si="37"/>
        <v>144703100</v>
      </c>
      <c r="E109" s="33">
        <f t="shared" si="37"/>
        <v>123305833</v>
      </c>
      <c r="F109" s="33">
        <f t="shared" si="37"/>
        <v>123305833</v>
      </c>
      <c r="G109" s="33">
        <f t="shared" ref="G109" si="39">G116+G122</f>
        <v>391314766</v>
      </c>
      <c r="H109" s="128">
        <f>'[1]07.Пр.2 РесОб. Отч.8'!$K$161</f>
        <v>132025333.3</v>
      </c>
      <c r="I109" s="128">
        <f>'[1]07.Пр.2 РесОб. Отч.8'!$L$161</f>
        <v>123438979.3</v>
      </c>
      <c r="J109" s="128" t="e">
        <f>#REF!+J116+J122</f>
        <v>#REF!</v>
      </c>
      <c r="K109" s="128" t="e">
        <f>#REF!+K116+K122</f>
        <v>#REF!</v>
      </c>
      <c r="L109" s="128" t="e">
        <f>#REF!+L116+L122</f>
        <v>#REF!</v>
      </c>
      <c r="M109" s="128" t="e">
        <f>#REF!+M116+M122</f>
        <v>#REF!</v>
      </c>
      <c r="N109" s="128" t="e">
        <f>#REF!+N116+N122</f>
        <v>#REF!</v>
      </c>
      <c r="O109" s="495"/>
    </row>
    <row r="110" spans="1:15" s="19" customFormat="1">
      <c r="A110" s="427"/>
      <c r="B110" s="427"/>
      <c r="C110" s="34" t="s">
        <v>43</v>
      </c>
      <c r="D110" s="33">
        <f t="shared" si="37"/>
        <v>0</v>
      </c>
      <c r="E110" s="33">
        <f t="shared" si="37"/>
        <v>0</v>
      </c>
      <c r="F110" s="33">
        <f t="shared" si="37"/>
        <v>0</v>
      </c>
      <c r="G110" s="33">
        <f t="shared" ref="G110" si="40">G117+G123</f>
        <v>0</v>
      </c>
      <c r="H110" s="128">
        <v>0</v>
      </c>
      <c r="I110" s="128">
        <v>0</v>
      </c>
      <c r="J110" s="128" t="e">
        <f>#REF!+J117+J123</f>
        <v>#REF!</v>
      </c>
      <c r="K110" s="128" t="e">
        <f>#REF!+K117+K123</f>
        <v>#REF!</v>
      </c>
      <c r="L110" s="128" t="e">
        <f>#REF!+L117+L123</f>
        <v>#REF!</v>
      </c>
      <c r="M110" s="128" t="e">
        <f>#REF!+M117+M123</f>
        <v>#REF!</v>
      </c>
      <c r="N110" s="128" t="e">
        <f>#REF!+N117+N123</f>
        <v>#REF!</v>
      </c>
      <c r="O110" s="496"/>
    </row>
    <row r="111" spans="1:15" s="156" customFormat="1" ht="16.5" hidden="1" customHeight="1">
      <c r="A111" s="152"/>
      <c r="B111" s="152" t="s">
        <v>215</v>
      </c>
      <c r="C111" s="153"/>
      <c r="D111" s="154">
        <f>'16. ПП3. Трансп.2.Мер.'!G10</f>
        <v>144703100</v>
      </c>
      <c r="E111" s="154">
        <f>'16. ПП3. Трансп.2.Мер.'!H10</f>
        <v>123305833</v>
      </c>
      <c r="F111" s="154">
        <f>'16. ПП3. Трансп.2.Мер.'!I10</f>
        <v>123305833</v>
      </c>
      <c r="G111" s="154">
        <f>'16. ПП3. Трансп.2.Мер.'!J10</f>
        <v>391314766</v>
      </c>
      <c r="H111" s="155"/>
      <c r="I111" s="155"/>
      <c r="J111" s="155"/>
      <c r="K111" s="155"/>
      <c r="L111" s="155"/>
      <c r="M111" s="155"/>
      <c r="N111" s="155"/>
      <c r="O111" s="158"/>
    </row>
    <row r="112" spans="1:15" hidden="1">
      <c r="A112" s="490" t="s">
        <v>30</v>
      </c>
      <c r="B112" s="490" t="str">
        <f>'06. Пр.1 Распределение. Отч.7'!B66</f>
        <v>Организация регулярных перевозок пассажирским автомобильным транспортом по муниципальным маршрутам</v>
      </c>
      <c r="C112" s="127" t="s">
        <v>51</v>
      </c>
      <c r="D112" s="33">
        <f>D114+D115+D116+D117</f>
        <v>114703100</v>
      </c>
      <c r="E112" s="33">
        <f t="shared" ref="E112:G112" si="41">E114+E115+E116+E117</f>
        <v>123305833</v>
      </c>
      <c r="F112" s="33">
        <f t="shared" si="41"/>
        <v>123305833</v>
      </c>
      <c r="G112" s="33">
        <f t="shared" si="41"/>
        <v>361314766</v>
      </c>
      <c r="H112" s="128"/>
      <c r="I112" s="128"/>
      <c r="J112" s="128">
        <f t="shared" ref="J112:N112" si="42">SUM(J114:J117)</f>
        <v>114703100</v>
      </c>
      <c r="K112" s="128">
        <f t="shared" si="42"/>
        <v>114703100</v>
      </c>
      <c r="L112" s="128">
        <f t="shared" si="42"/>
        <v>35778931.899999999</v>
      </c>
      <c r="M112" s="128">
        <f t="shared" si="42"/>
        <v>123305833</v>
      </c>
      <c r="N112" s="128">
        <f t="shared" si="42"/>
        <v>123305833</v>
      </c>
      <c r="O112" s="487"/>
    </row>
    <row r="113" spans="1:15" hidden="1">
      <c r="A113" s="503"/>
      <c r="B113" s="490"/>
      <c r="C113" s="127" t="s">
        <v>41</v>
      </c>
      <c r="D113" s="33"/>
      <c r="E113" s="33"/>
      <c r="F113" s="33"/>
      <c r="G113" s="33"/>
      <c r="H113" s="128"/>
      <c r="I113" s="128"/>
      <c r="J113" s="128"/>
      <c r="K113" s="33"/>
      <c r="L113" s="33"/>
      <c r="M113" s="33"/>
      <c r="N113" s="33"/>
      <c r="O113" s="488"/>
    </row>
    <row r="114" spans="1:15" hidden="1">
      <c r="A114" s="503"/>
      <c r="B114" s="490"/>
      <c r="C114" s="129" t="s">
        <v>40</v>
      </c>
      <c r="D114" s="33">
        <v>0</v>
      </c>
      <c r="E114" s="33">
        <v>0</v>
      </c>
      <c r="F114" s="33">
        <v>0</v>
      </c>
      <c r="G114" s="33">
        <v>0</v>
      </c>
      <c r="H114" s="128"/>
      <c r="I114" s="128"/>
      <c r="J114" s="128"/>
      <c r="K114" s="128"/>
      <c r="L114" s="128"/>
      <c r="M114" s="128"/>
      <c r="N114" s="128"/>
      <c r="O114" s="488"/>
    </row>
    <row r="115" spans="1:15" hidden="1">
      <c r="A115" s="503"/>
      <c r="B115" s="490"/>
      <c r="C115" s="127" t="s">
        <v>42</v>
      </c>
      <c r="D115" s="33">
        <v>0</v>
      </c>
      <c r="E115" s="33">
        <v>0</v>
      </c>
      <c r="F115" s="33">
        <v>0</v>
      </c>
      <c r="G115" s="33">
        <v>0</v>
      </c>
      <c r="H115" s="128"/>
      <c r="I115" s="128"/>
      <c r="J115" s="128"/>
      <c r="K115" s="128"/>
      <c r="L115" s="128"/>
      <c r="M115" s="128"/>
      <c r="N115" s="128"/>
      <c r="O115" s="488"/>
    </row>
    <row r="116" spans="1:15" hidden="1">
      <c r="A116" s="503"/>
      <c r="B116" s="490"/>
      <c r="C116" s="127" t="s">
        <v>44</v>
      </c>
      <c r="D116" s="33">
        <f>'06. Пр.1 Распределение. Отч.7'!G66</f>
        <v>114703100</v>
      </c>
      <c r="E116" s="33">
        <f>'06. Пр.1 Распределение. Отч.7'!H66</f>
        <v>123305833</v>
      </c>
      <c r="F116" s="33">
        <f>'06. Пр.1 Распределение. Отч.7'!I66</f>
        <v>123305833</v>
      </c>
      <c r="G116" s="33">
        <f>'06. Пр.1 Распределение. Отч.7'!J66</f>
        <v>361314766</v>
      </c>
      <c r="H116" s="128"/>
      <c r="I116" s="128"/>
      <c r="J116" s="128">
        <f>'06. Пр.1 Распределение. Отч.7'!N66</f>
        <v>114703100</v>
      </c>
      <c r="K116" s="128">
        <f>'06. Пр.1 Распределение. Отч.7'!O66</f>
        <v>114703100</v>
      </c>
      <c r="L116" s="128">
        <f>'06. Пр.1 Распределение. Отч.7'!P66</f>
        <v>35778931.899999999</v>
      </c>
      <c r="M116" s="128">
        <f>'06. Пр.1 Распределение. Отч.7'!Q66</f>
        <v>123305833</v>
      </c>
      <c r="N116" s="128">
        <f>'06. Пр.1 Распределение. Отч.7'!R66</f>
        <v>123305833</v>
      </c>
      <c r="O116" s="488"/>
    </row>
    <row r="117" spans="1:15" hidden="1">
      <c r="A117" s="503"/>
      <c r="B117" s="490"/>
      <c r="C117" s="127" t="s">
        <v>43</v>
      </c>
      <c r="D117" s="33">
        <v>0</v>
      </c>
      <c r="E117" s="33">
        <v>0</v>
      </c>
      <c r="F117" s="33">
        <v>0</v>
      </c>
      <c r="G117" s="33">
        <v>0</v>
      </c>
      <c r="H117" s="128"/>
      <c r="I117" s="128"/>
      <c r="J117" s="128"/>
      <c r="K117" s="128"/>
      <c r="L117" s="128"/>
      <c r="M117" s="128"/>
      <c r="N117" s="128"/>
      <c r="O117" s="489"/>
    </row>
    <row r="118" spans="1:15" ht="15" hidden="1" customHeight="1">
      <c r="A118" s="490" t="s">
        <v>118</v>
      </c>
      <c r="B118" s="490" t="str">
        <f>'06. Пр.1 Распределение. Отч.7'!B69</f>
        <v>Приобретение автобусов для муниципальных нужд</v>
      </c>
      <c r="C118" s="127" t="s">
        <v>51</v>
      </c>
      <c r="D118" s="33">
        <f>D120+D121+D122+D123</f>
        <v>30000000</v>
      </c>
      <c r="E118" s="33">
        <f t="shared" ref="E118:G118" si="43">E120+E121+E122+E123</f>
        <v>0</v>
      </c>
      <c r="F118" s="33">
        <f t="shared" si="43"/>
        <v>0</v>
      </c>
      <c r="G118" s="33">
        <f t="shared" si="43"/>
        <v>30000000</v>
      </c>
      <c r="H118" s="128"/>
      <c r="I118" s="128"/>
      <c r="J118" s="128">
        <f t="shared" ref="J118:N118" si="44">SUM(J120:J123)</f>
        <v>30000000</v>
      </c>
      <c r="K118" s="128">
        <f t="shared" si="44"/>
        <v>30000000</v>
      </c>
      <c r="L118" s="128">
        <f t="shared" si="44"/>
        <v>0</v>
      </c>
      <c r="M118" s="128">
        <f t="shared" si="44"/>
        <v>0</v>
      </c>
      <c r="N118" s="128">
        <f t="shared" si="44"/>
        <v>0</v>
      </c>
      <c r="O118" s="487"/>
    </row>
    <row r="119" spans="1:15" ht="12.75" hidden="1" customHeight="1">
      <c r="A119" s="503"/>
      <c r="B119" s="490"/>
      <c r="C119" s="127" t="s">
        <v>41</v>
      </c>
      <c r="D119" s="33"/>
      <c r="E119" s="33"/>
      <c r="F119" s="33"/>
      <c r="G119" s="33"/>
      <c r="H119" s="128"/>
      <c r="I119" s="128"/>
      <c r="J119" s="128"/>
      <c r="K119" s="33"/>
      <c r="L119" s="33"/>
      <c r="M119" s="33"/>
      <c r="N119" s="33"/>
      <c r="O119" s="488"/>
    </row>
    <row r="120" spans="1:15" ht="12.75" hidden="1" customHeight="1">
      <c r="A120" s="503"/>
      <c r="B120" s="490"/>
      <c r="C120" s="129" t="s">
        <v>40</v>
      </c>
      <c r="D120" s="33">
        <v>0</v>
      </c>
      <c r="E120" s="33">
        <v>0</v>
      </c>
      <c r="F120" s="33">
        <v>0</v>
      </c>
      <c r="G120" s="33">
        <v>0</v>
      </c>
      <c r="H120" s="128"/>
      <c r="I120" s="128"/>
      <c r="J120" s="128"/>
      <c r="K120" s="128"/>
      <c r="L120" s="128"/>
      <c r="M120" s="128"/>
      <c r="N120" s="128"/>
      <c r="O120" s="488"/>
    </row>
    <row r="121" spans="1:15" ht="12.75" hidden="1" customHeight="1">
      <c r="A121" s="503"/>
      <c r="B121" s="490"/>
      <c r="C121" s="127" t="s">
        <v>42</v>
      </c>
      <c r="D121" s="33">
        <v>0</v>
      </c>
      <c r="E121" s="33">
        <v>0</v>
      </c>
      <c r="F121" s="33">
        <v>0</v>
      </c>
      <c r="G121" s="33">
        <v>0</v>
      </c>
      <c r="H121" s="128"/>
      <c r="I121" s="128"/>
      <c r="J121" s="128"/>
      <c r="K121" s="128"/>
      <c r="L121" s="128"/>
      <c r="M121" s="128"/>
      <c r="N121" s="128"/>
      <c r="O121" s="488"/>
    </row>
    <row r="122" spans="1:15" ht="12.75" hidden="1" customHeight="1">
      <c r="A122" s="503"/>
      <c r="B122" s="490"/>
      <c r="C122" s="127" t="s">
        <v>44</v>
      </c>
      <c r="D122" s="33">
        <f>'06. Пр.1 Распределение. Отч.7'!G69</f>
        <v>30000000</v>
      </c>
      <c r="E122" s="33">
        <f>'06. Пр.1 Распределение. Отч.7'!H69</f>
        <v>0</v>
      </c>
      <c r="F122" s="33">
        <f>'06. Пр.1 Распределение. Отч.7'!I69</f>
        <v>0</v>
      </c>
      <c r="G122" s="33">
        <f>'06. Пр.1 Распределение. Отч.7'!J69</f>
        <v>30000000</v>
      </c>
      <c r="H122" s="128"/>
      <c r="I122" s="128"/>
      <c r="J122" s="128">
        <f>'06. Пр.1 Распределение. Отч.7'!N71</f>
        <v>30000000</v>
      </c>
      <c r="K122" s="128">
        <f>'06. Пр.1 Распределение. Отч.7'!O71</f>
        <v>30000000</v>
      </c>
      <c r="L122" s="128">
        <f>'06. Пр.1 Распределение. Отч.7'!P71</f>
        <v>0</v>
      </c>
      <c r="M122" s="128">
        <f>'06. Пр.1 Распределение. Отч.7'!Q71</f>
        <v>0</v>
      </c>
      <c r="N122" s="128">
        <f>'06. Пр.1 Распределение. Отч.7'!R71</f>
        <v>0</v>
      </c>
      <c r="O122" s="488"/>
    </row>
    <row r="123" spans="1:15" ht="12.75" hidden="1" customHeight="1">
      <c r="A123" s="503"/>
      <c r="B123" s="490"/>
      <c r="C123" s="127" t="s">
        <v>43</v>
      </c>
      <c r="D123" s="33">
        <v>0</v>
      </c>
      <c r="E123" s="33">
        <v>0</v>
      </c>
      <c r="F123" s="33">
        <v>0</v>
      </c>
      <c r="G123" s="33">
        <v>0</v>
      </c>
      <c r="H123" s="128"/>
      <c r="I123" s="128"/>
      <c r="J123" s="128"/>
      <c r="K123" s="128"/>
      <c r="L123" s="128"/>
      <c r="M123" s="128"/>
      <c r="N123" s="128"/>
      <c r="O123" s="489"/>
    </row>
    <row r="124" spans="1:15" s="19" customFormat="1">
      <c r="A124" s="427" t="s">
        <v>60</v>
      </c>
      <c r="B124" s="427" t="s">
        <v>91</v>
      </c>
      <c r="C124" s="229" t="s">
        <v>51</v>
      </c>
      <c r="D124" s="35">
        <f>D126+D127+D128+D129</f>
        <v>99557623</v>
      </c>
      <c r="E124" s="35">
        <f>E126+E127+E128+E129</f>
        <v>86557623</v>
      </c>
      <c r="F124" s="35">
        <f>F126+F127+F128+F129</f>
        <v>86557623</v>
      </c>
      <c r="G124" s="35">
        <f>SUM(D124:F124)</f>
        <v>272672869</v>
      </c>
      <c r="H124" s="128">
        <f>'06. Пр.1 Распределение. Отч.7'!L74</f>
        <v>99971219.150000006</v>
      </c>
      <c r="I124" s="128">
        <f>'06. Пр.1 Распределение. Отч.7'!M72</f>
        <v>90558873.050000012</v>
      </c>
      <c r="J124" s="128" t="e">
        <f>SUM(J126:J129)</f>
        <v>#REF!</v>
      </c>
      <c r="K124" s="128" t="e">
        <f t="shared" ref="K124:N124" si="45">SUM(K126:K129)</f>
        <v>#REF!</v>
      </c>
      <c r="L124" s="128" t="e">
        <f t="shared" si="45"/>
        <v>#REF!</v>
      </c>
      <c r="M124" s="128" t="e">
        <f t="shared" si="45"/>
        <v>#REF!</v>
      </c>
      <c r="N124" s="128" t="e">
        <f t="shared" si="45"/>
        <v>#REF!</v>
      </c>
      <c r="O124" s="484"/>
    </row>
    <row r="125" spans="1:15" s="19" customFormat="1">
      <c r="A125" s="427"/>
      <c r="B125" s="427"/>
      <c r="C125" s="229" t="s">
        <v>41</v>
      </c>
      <c r="D125" s="33"/>
      <c r="E125" s="33"/>
      <c r="F125" s="33"/>
      <c r="G125" s="33"/>
      <c r="H125" s="128"/>
      <c r="I125" s="128"/>
      <c r="J125" s="128"/>
      <c r="K125" s="128"/>
      <c r="L125" s="128"/>
      <c r="M125" s="128"/>
      <c r="N125" s="128"/>
      <c r="O125" s="485"/>
    </row>
    <row r="126" spans="1:15" s="19" customFormat="1">
      <c r="A126" s="427"/>
      <c r="B126" s="427"/>
      <c r="C126" s="230" t="s">
        <v>40</v>
      </c>
      <c r="D126" s="33">
        <f>D133+D139+D145+D151+D157+D163+D169</f>
        <v>0</v>
      </c>
      <c r="E126" s="33">
        <f t="shared" ref="E126:F126" si="46">E133+E139+E145+E151+E157+E163+E169</f>
        <v>0</v>
      </c>
      <c r="F126" s="33">
        <f t="shared" si="46"/>
        <v>0</v>
      </c>
      <c r="G126" s="33">
        <f t="shared" ref="G126" si="47">G133+G139+G145+G151+G157+G163+G169</f>
        <v>0</v>
      </c>
      <c r="H126" s="33">
        <v>0</v>
      </c>
      <c r="I126" s="33" t="e">
        <f>I133+I139+I145+#REF!+I151+I157</f>
        <v>#REF!</v>
      </c>
      <c r="J126" s="33" t="e">
        <f>J133+J139+J145+#REF!+J151+J157+J163+J169+#REF!+#REF!</f>
        <v>#REF!</v>
      </c>
      <c r="K126" s="33" t="e">
        <f>K133+K139+K145+#REF!+K151+K157+K163+K169+#REF!+#REF!</f>
        <v>#REF!</v>
      </c>
      <c r="L126" s="33" t="e">
        <f>L133+L139+L145+#REF!+L151+L157+L163+L169+#REF!+#REF!</f>
        <v>#REF!</v>
      </c>
      <c r="M126" s="33" t="e">
        <f>M133+M139+M145+#REF!+M151+M157+M163+M169+#REF!+#REF!</f>
        <v>#REF!</v>
      </c>
      <c r="N126" s="33" t="e">
        <f>N133+N139+N145+#REF!+N151+N157+N163+N169+#REF!+#REF!</f>
        <v>#REF!</v>
      </c>
      <c r="O126" s="485"/>
    </row>
    <row r="127" spans="1:15" s="19" customFormat="1">
      <c r="A127" s="427"/>
      <c r="B127" s="427"/>
      <c r="C127" s="229" t="s">
        <v>42</v>
      </c>
      <c r="D127" s="33">
        <f t="shared" ref="D127:F129" si="48">D134+D140+D146+D152+D158+D164+D170</f>
        <v>0</v>
      </c>
      <c r="E127" s="33">
        <f t="shared" si="48"/>
        <v>0</v>
      </c>
      <c r="F127" s="33">
        <f t="shared" si="48"/>
        <v>0</v>
      </c>
      <c r="G127" s="33">
        <f t="shared" ref="G127" si="49">G134+G140+G146+G152+G158+G164+G170</f>
        <v>0</v>
      </c>
      <c r="H127" s="33" t="e">
        <f>H134+H140+H146+#REF!+H152+H158</f>
        <v>#REF!</v>
      </c>
      <c r="I127" s="33" t="e">
        <f>I134+I140+I146+#REF!+I152+I158</f>
        <v>#REF!</v>
      </c>
      <c r="J127" s="33" t="e">
        <f>J134+J140+J146+#REF!+J152+J158+J164+J170+#REF!+#REF!</f>
        <v>#REF!</v>
      </c>
      <c r="K127" s="33" t="e">
        <f>K134+K140+K146+#REF!+K152+K158+K164+K170+#REF!+#REF!</f>
        <v>#REF!</v>
      </c>
      <c r="L127" s="33" t="e">
        <f>L134+L140+L146+#REF!+L152+L158+L164+L170+#REF!+#REF!</f>
        <v>#REF!</v>
      </c>
      <c r="M127" s="33" t="e">
        <f>M134+M140+M146+#REF!+M152+M158+M164+M170+#REF!+#REF!</f>
        <v>#REF!</v>
      </c>
      <c r="N127" s="33" t="e">
        <f>N134+N140+N146+#REF!+N152+N158+N164+N170+#REF!+#REF!</f>
        <v>#REF!</v>
      </c>
      <c r="O127" s="485"/>
    </row>
    <row r="128" spans="1:15" s="19" customFormat="1">
      <c r="A128" s="427"/>
      <c r="B128" s="427"/>
      <c r="C128" s="229" t="s">
        <v>44</v>
      </c>
      <c r="D128" s="33">
        <f t="shared" si="48"/>
        <v>99557623</v>
      </c>
      <c r="E128" s="33">
        <f t="shared" si="48"/>
        <v>86557623</v>
      </c>
      <c r="F128" s="33">
        <f t="shared" si="48"/>
        <v>86557623</v>
      </c>
      <c r="G128" s="33">
        <f t="shared" ref="G128" si="50">G135+G141+G147+G153+G159+G165+G171</f>
        <v>272672869</v>
      </c>
      <c r="H128" s="33">
        <f>'[1]07.Пр.2 РесОб. Отч.8'!$K$197</f>
        <v>99971219.150000006</v>
      </c>
      <c r="I128" s="33">
        <f>'[1]07.Пр.2 РесОб. Отч.8'!$L$197</f>
        <v>90558873.049999997</v>
      </c>
      <c r="J128" s="33" t="e">
        <f>J135+J141+J147+#REF!+J153+J159+J165+J171+#REF!+#REF!</f>
        <v>#REF!</v>
      </c>
      <c r="K128" s="33" t="e">
        <f>K135+K141+K147+#REF!+K153+K159+K165+K171+#REF!+#REF!</f>
        <v>#REF!</v>
      </c>
      <c r="L128" s="33" t="e">
        <f>L135+L141+L147+#REF!+L153+L159+L165+L171+#REF!+#REF!</f>
        <v>#REF!</v>
      </c>
      <c r="M128" s="33" t="e">
        <f>M135+M141+M147+#REF!+M153+M159+M165+M171+#REF!+#REF!</f>
        <v>#REF!</v>
      </c>
      <c r="N128" s="33" t="e">
        <f>N135+N141+N147+#REF!+N153+N159+N165+N171+#REF!+#REF!</f>
        <v>#REF!</v>
      </c>
      <c r="O128" s="485"/>
    </row>
    <row r="129" spans="1:15" s="19" customFormat="1">
      <c r="A129" s="427"/>
      <c r="B129" s="427"/>
      <c r="C129" s="34" t="s">
        <v>43</v>
      </c>
      <c r="D129" s="33">
        <f t="shared" si="48"/>
        <v>0</v>
      </c>
      <c r="E129" s="33">
        <f t="shared" si="48"/>
        <v>0</v>
      </c>
      <c r="F129" s="33">
        <f t="shared" si="48"/>
        <v>0</v>
      </c>
      <c r="G129" s="33">
        <f t="shared" ref="G129" si="51">G136+G142+G148+G154+G160+G166+G172</f>
        <v>0</v>
      </c>
      <c r="H129" s="33" t="e">
        <f>H136+H142+H148+#REF!+H154+H160</f>
        <v>#REF!</v>
      </c>
      <c r="I129" s="33" t="e">
        <f>I136+I142+I148+#REF!+I154+I160</f>
        <v>#REF!</v>
      </c>
      <c r="J129" s="33" t="e">
        <f>J136+J142+J148+#REF!+J154+J160+J166+J172+#REF!+#REF!</f>
        <v>#REF!</v>
      </c>
      <c r="K129" s="33" t="e">
        <f>K136+K142+K148+#REF!+K154+K160+K166+K172+#REF!+#REF!</f>
        <v>#REF!</v>
      </c>
      <c r="L129" s="33" t="e">
        <f>L136+L142+L148+#REF!+L154+L160+L166+L172+#REF!+#REF!</f>
        <v>#REF!</v>
      </c>
      <c r="M129" s="33" t="e">
        <f>M136+M142+M148+#REF!+M154+M160+M166+M172+#REF!+#REF!</f>
        <v>#REF!</v>
      </c>
      <c r="N129" s="33" t="e">
        <f>N136+N142+N148+#REF!+N154+N160+N166+N172+#REF!+#REF!</f>
        <v>#REF!</v>
      </c>
      <c r="O129" s="486"/>
    </row>
    <row r="130" spans="1:15" s="164" customFormat="1" hidden="1">
      <c r="A130" s="159"/>
      <c r="B130" s="159" t="s">
        <v>215</v>
      </c>
      <c r="C130" s="160"/>
      <c r="D130" s="161">
        <f>'19. ПП4. Благ.2.Мер.'!G18</f>
        <v>99557623</v>
      </c>
      <c r="E130" s="161">
        <f>'19. ПП4. Благ.2.Мер.'!H18</f>
        <v>86557623</v>
      </c>
      <c r="F130" s="161">
        <f>'19. ПП4. Благ.2.Мер.'!I18</f>
        <v>86557623</v>
      </c>
      <c r="G130" s="161">
        <f>'19. ПП4. Благ.2.Мер.'!J18</f>
        <v>272672869</v>
      </c>
      <c r="H130" s="162"/>
      <c r="I130" s="162"/>
      <c r="J130" s="162"/>
      <c r="K130" s="162"/>
      <c r="L130" s="162"/>
      <c r="M130" s="162"/>
      <c r="N130" s="162"/>
      <c r="O130" s="163"/>
    </row>
    <row r="131" spans="1:15" hidden="1">
      <c r="A131" s="497" t="s">
        <v>61</v>
      </c>
      <c r="B131" s="497" t="str">
        <f>'06. Пр.1 Распределение. Отч.7'!B77</f>
        <v>Содержание сетей уличного освещения</v>
      </c>
      <c r="C131" s="127" t="s">
        <v>51</v>
      </c>
      <c r="D131" s="33">
        <f>D133+D134+D135+D136</f>
        <v>51359866</v>
      </c>
      <c r="E131" s="33">
        <f t="shared" ref="E131:G131" si="52">E133+E134+E135+E136</f>
        <v>51359866</v>
      </c>
      <c r="F131" s="33">
        <f t="shared" si="52"/>
        <v>51359866</v>
      </c>
      <c r="G131" s="33">
        <f t="shared" si="52"/>
        <v>154079598</v>
      </c>
      <c r="H131" s="128"/>
      <c r="I131" s="128"/>
      <c r="J131" s="128">
        <f t="shared" ref="J131:N131" si="53">SUM(J133:J136)</f>
        <v>51359866</v>
      </c>
      <c r="K131" s="128">
        <f t="shared" si="53"/>
        <v>51359866</v>
      </c>
      <c r="L131" s="128">
        <f t="shared" si="53"/>
        <v>28139049.760000002</v>
      </c>
      <c r="M131" s="128">
        <f t="shared" si="53"/>
        <v>51359866</v>
      </c>
      <c r="N131" s="128">
        <f t="shared" si="53"/>
        <v>51359866</v>
      </c>
      <c r="O131" s="484"/>
    </row>
    <row r="132" spans="1:15" s="46" customFormat="1" ht="13.2" hidden="1">
      <c r="A132" s="499"/>
      <c r="B132" s="497"/>
      <c r="C132" s="42" t="s">
        <v>41</v>
      </c>
      <c r="D132" s="22"/>
      <c r="E132" s="22"/>
      <c r="F132" s="22"/>
      <c r="G132" s="22"/>
      <c r="H132" s="132"/>
      <c r="I132" s="132"/>
      <c r="J132" s="132"/>
      <c r="K132" s="75"/>
      <c r="L132" s="75"/>
      <c r="M132" s="22"/>
      <c r="N132" s="22"/>
      <c r="O132" s="485"/>
    </row>
    <row r="133" spans="1:15" s="46" customFormat="1" ht="13.2" hidden="1">
      <c r="A133" s="499"/>
      <c r="B133" s="497"/>
      <c r="C133" s="133" t="s">
        <v>40</v>
      </c>
      <c r="D133" s="22">
        <v>0</v>
      </c>
      <c r="E133" s="22">
        <v>0</v>
      </c>
      <c r="F133" s="22">
        <v>0</v>
      </c>
      <c r="G133" s="22">
        <v>0</v>
      </c>
      <c r="H133" s="132"/>
      <c r="I133" s="132"/>
      <c r="J133" s="132"/>
      <c r="K133" s="75"/>
      <c r="L133" s="75"/>
      <c r="M133" s="22"/>
      <c r="N133" s="22"/>
      <c r="O133" s="485"/>
    </row>
    <row r="134" spans="1:15" s="46" customFormat="1" ht="13.2" hidden="1">
      <c r="A134" s="499"/>
      <c r="B134" s="497"/>
      <c r="C134" s="42" t="s">
        <v>42</v>
      </c>
      <c r="D134" s="22">
        <v>0</v>
      </c>
      <c r="E134" s="22">
        <v>0</v>
      </c>
      <c r="F134" s="22">
        <v>0</v>
      </c>
      <c r="G134" s="22">
        <v>0</v>
      </c>
      <c r="H134" s="132"/>
      <c r="I134" s="132"/>
      <c r="J134" s="132"/>
      <c r="K134" s="75"/>
      <c r="L134" s="75"/>
      <c r="M134" s="22"/>
      <c r="N134" s="22"/>
      <c r="O134" s="485"/>
    </row>
    <row r="135" spans="1:15" s="46" customFormat="1" ht="13.2" hidden="1">
      <c r="A135" s="499"/>
      <c r="B135" s="497"/>
      <c r="C135" s="42" t="s">
        <v>44</v>
      </c>
      <c r="D135" s="22">
        <f>'06. Пр.1 Распределение. Отч.7'!G77</f>
        <v>51359866</v>
      </c>
      <c r="E135" s="22">
        <f>'06. Пр.1 Распределение. Отч.7'!H77</f>
        <v>51359866</v>
      </c>
      <c r="F135" s="22">
        <f>'06. Пр.1 Распределение. Отч.7'!I77</f>
        <v>51359866</v>
      </c>
      <c r="G135" s="22">
        <f>'06. Пр.1 Распределение. Отч.7'!J77</f>
        <v>154079598</v>
      </c>
      <c r="H135" s="134"/>
      <c r="I135" s="134"/>
      <c r="J135" s="134">
        <f>'06. Пр.1 Распределение. Отч.7'!N77</f>
        <v>51359866</v>
      </c>
      <c r="K135" s="134">
        <f>'06. Пр.1 Распределение. Отч.7'!O77</f>
        <v>51359866</v>
      </c>
      <c r="L135" s="134">
        <f>'06. Пр.1 Распределение. Отч.7'!P77</f>
        <v>28139049.760000002</v>
      </c>
      <c r="M135" s="134">
        <f>'06. Пр.1 Распределение. Отч.7'!Q77</f>
        <v>51359866</v>
      </c>
      <c r="N135" s="134">
        <f>'06. Пр.1 Распределение. Отч.7'!R77</f>
        <v>51359866</v>
      </c>
      <c r="O135" s="485"/>
    </row>
    <row r="136" spans="1:15" s="46" customFormat="1" ht="13.2" hidden="1">
      <c r="A136" s="499"/>
      <c r="B136" s="497"/>
      <c r="C136" s="42" t="s">
        <v>43</v>
      </c>
      <c r="D136" s="22">
        <v>0</v>
      </c>
      <c r="E136" s="22">
        <v>0</v>
      </c>
      <c r="F136" s="22">
        <v>0</v>
      </c>
      <c r="G136" s="22">
        <v>0</v>
      </c>
      <c r="H136" s="132"/>
      <c r="I136" s="132"/>
      <c r="J136" s="132"/>
      <c r="K136" s="75"/>
      <c r="L136" s="75"/>
      <c r="M136" s="22"/>
      <c r="N136" s="22"/>
      <c r="O136" s="486"/>
    </row>
    <row r="137" spans="1:15" hidden="1">
      <c r="A137" s="498" t="s">
        <v>62</v>
      </c>
      <c r="B137" s="497" t="str">
        <f>'06. Пр.1 Распределение. Отч.7'!B81</f>
        <v>Содержание прочих объектов благоустройства</v>
      </c>
      <c r="C137" s="114" t="s">
        <v>51</v>
      </c>
      <c r="D137" s="33">
        <f>D139+D140+D141+D142</f>
        <v>1508182</v>
      </c>
      <c r="E137" s="33">
        <f t="shared" ref="E137:G137" si="54">E139+E140+E141+E142</f>
        <v>1508182</v>
      </c>
      <c r="F137" s="33">
        <f t="shared" si="54"/>
        <v>1508182</v>
      </c>
      <c r="G137" s="33">
        <f t="shared" si="54"/>
        <v>4524546</v>
      </c>
      <c r="H137" s="128"/>
      <c r="I137" s="128"/>
      <c r="J137" s="128">
        <f t="shared" ref="J137:N137" si="55">SUM(J139:J142)</f>
        <v>1508182</v>
      </c>
      <c r="K137" s="128">
        <f t="shared" si="55"/>
        <v>1508182</v>
      </c>
      <c r="L137" s="128">
        <f t="shared" si="55"/>
        <v>5354817.2</v>
      </c>
      <c r="M137" s="128">
        <f t="shared" si="55"/>
        <v>1508182</v>
      </c>
      <c r="N137" s="128">
        <f t="shared" si="55"/>
        <v>1508182</v>
      </c>
      <c r="O137" s="484"/>
    </row>
    <row r="138" spans="1:15" s="46" customFormat="1" ht="13.2" hidden="1">
      <c r="A138" s="498"/>
      <c r="B138" s="497"/>
      <c r="C138" s="135" t="s">
        <v>41</v>
      </c>
      <c r="D138" s="22"/>
      <c r="E138" s="22"/>
      <c r="F138" s="22"/>
      <c r="G138" s="22"/>
      <c r="H138" s="132"/>
      <c r="I138" s="132"/>
      <c r="J138" s="132"/>
      <c r="K138" s="75"/>
      <c r="L138" s="75"/>
      <c r="M138" s="22"/>
      <c r="N138" s="22"/>
      <c r="O138" s="485"/>
    </row>
    <row r="139" spans="1:15" s="46" customFormat="1" ht="13.2" hidden="1">
      <c r="A139" s="498"/>
      <c r="B139" s="497"/>
      <c r="C139" s="136" t="s">
        <v>40</v>
      </c>
      <c r="D139" s="22">
        <v>0</v>
      </c>
      <c r="E139" s="22">
        <v>0</v>
      </c>
      <c r="F139" s="22">
        <v>0</v>
      </c>
      <c r="G139" s="22">
        <v>0</v>
      </c>
      <c r="H139" s="132"/>
      <c r="I139" s="132"/>
      <c r="J139" s="132"/>
      <c r="K139" s="75"/>
      <c r="L139" s="75"/>
      <c r="M139" s="22"/>
      <c r="N139" s="22"/>
      <c r="O139" s="485"/>
    </row>
    <row r="140" spans="1:15" s="46" customFormat="1" ht="13.2" hidden="1">
      <c r="A140" s="498"/>
      <c r="B140" s="497"/>
      <c r="C140" s="135" t="s">
        <v>42</v>
      </c>
      <c r="D140" s="22">
        <v>0</v>
      </c>
      <c r="E140" s="22">
        <v>0</v>
      </c>
      <c r="F140" s="22">
        <v>0</v>
      </c>
      <c r="G140" s="22">
        <v>0</v>
      </c>
      <c r="H140" s="132"/>
      <c r="I140" s="132"/>
      <c r="J140" s="132"/>
      <c r="K140" s="75"/>
      <c r="L140" s="75"/>
      <c r="M140" s="22"/>
      <c r="N140" s="22"/>
      <c r="O140" s="485"/>
    </row>
    <row r="141" spans="1:15" s="46" customFormat="1" ht="13.2" hidden="1">
      <c r="A141" s="498"/>
      <c r="B141" s="497"/>
      <c r="C141" s="135" t="s">
        <v>44</v>
      </c>
      <c r="D141" s="22">
        <f>'06. Пр.1 Распределение. Отч.7'!G81</f>
        <v>1508182</v>
      </c>
      <c r="E141" s="22">
        <f>'06. Пр.1 Распределение. Отч.7'!H81</f>
        <v>1508182</v>
      </c>
      <c r="F141" s="22">
        <f>'06. Пр.1 Распределение. Отч.7'!I81</f>
        <v>1508182</v>
      </c>
      <c r="G141" s="22">
        <f>'06. Пр.1 Распределение. Отч.7'!J81</f>
        <v>4524546</v>
      </c>
      <c r="H141" s="134"/>
      <c r="I141" s="134"/>
      <c r="J141" s="134">
        <f>'06. Пр.1 Распределение. Отч.7'!N81</f>
        <v>1508182</v>
      </c>
      <c r="K141" s="134">
        <f>'06. Пр.1 Распределение. Отч.7'!O81</f>
        <v>1508182</v>
      </c>
      <c r="L141" s="134">
        <f>'06. Пр.1 Распределение. Отч.7'!P81</f>
        <v>5354817.2</v>
      </c>
      <c r="M141" s="134">
        <f>'06. Пр.1 Распределение. Отч.7'!Q81</f>
        <v>1508182</v>
      </c>
      <c r="N141" s="134">
        <f>'06. Пр.1 Распределение. Отч.7'!R81</f>
        <v>1508182</v>
      </c>
      <c r="O141" s="485"/>
    </row>
    <row r="142" spans="1:15" s="46" customFormat="1" ht="13.2" hidden="1">
      <c r="A142" s="498"/>
      <c r="B142" s="497"/>
      <c r="C142" s="135" t="s">
        <v>43</v>
      </c>
      <c r="D142" s="22">
        <v>0</v>
      </c>
      <c r="E142" s="22">
        <v>0</v>
      </c>
      <c r="F142" s="22">
        <v>0</v>
      </c>
      <c r="G142" s="22">
        <v>0</v>
      </c>
      <c r="H142" s="132"/>
      <c r="I142" s="132"/>
      <c r="J142" s="132"/>
      <c r="K142" s="75"/>
      <c r="L142" s="75"/>
      <c r="M142" s="22"/>
      <c r="N142" s="22"/>
      <c r="O142" s="486"/>
    </row>
    <row r="143" spans="1:15" ht="15" hidden="1" customHeight="1">
      <c r="A143" s="498" t="s">
        <v>103</v>
      </c>
      <c r="B143" s="497" t="str">
        <f>'06. Пр.1 Распределение. Отч.7'!B85</f>
        <v>Благоустройство мест массового отдыха населения</v>
      </c>
      <c r="C143" s="114" t="s">
        <v>51</v>
      </c>
      <c r="D143" s="33">
        <f>D145+D146+D147+D148</f>
        <v>325995</v>
      </c>
      <c r="E143" s="33">
        <f t="shared" ref="E143:G143" si="56">E145+E146+E147+E148</f>
        <v>325995</v>
      </c>
      <c r="F143" s="33">
        <f t="shared" si="56"/>
        <v>325995</v>
      </c>
      <c r="G143" s="33">
        <f t="shared" si="56"/>
        <v>977985</v>
      </c>
      <c r="H143" s="128"/>
      <c r="I143" s="128"/>
      <c r="J143" s="128">
        <f t="shared" ref="J143:N143" si="57">SUM(J145:J148)</f>
        <v>325995</v>
      </c>
      <c r="K143" s="128">
        <f t="shared" si="57"/>
        <v>325995</v>
      </c>
      <c r="L143" s="128">
        <f t="shared" si="57"/>
        <v>0</v>
      </c>
      <c r="M143" s="128">
        <f t="shared" si="57"/>
        <v>325995</v>
      </c>
      <c r="N143" s="128">
        <f t="shared" si="57"/>
        <v>325995</v>
      </c>
      <c r="O143" s="484"/>
    </row>
    <row r="144" spans="1:15" s="46" customFormat="1" ht="13.2" hidden="1">
      <c r="A144" s="501"/>
      <c r="B144" s="497"/>
      <c r="C144" s="135" t="s">
        <v>41</v>
      </c>
      <c r="D144" s="22"/>
      <c r="E144" s="22"/>
      <c r="F144" s="22"/>
      <c r="G144" s="22"/>
      <c r="H144" s="75"/>
      <c r="I144" s="75"/>
      <c r="J144" s="75"/>
      <c r="K144" s="75"/>
      <c r="L144" s="75"/>
      <c r="M144" s="22"/>
      <c r="N144" s="22"/>
      <c r="O144" s="485"/>
    </row>
    <row r="145" spans="1:15" s="46" customFormat="1" ht="13.2" hidden="1">
      <c r="A145" s="501"/>
      <c r="B145" s="497"/>
      <c r="C145" s="136" t="s">
        <v>40</v>
      </c>
      <c r="D145" s="22">
        <v>0</v>
      </c>
      <c r="E145" s="22">
        <v>0</v>
      </c>
      <c r="F145" s="22">
        <v>0</v>
      </c>
      <c r="G145" s="22">
        <v>0</v>
      </c>
      <c r="H145" s="132"/>
      <c r="I145" s="132"/>
      <c r="J145" s="132"/>
      <c r="K145" s="75"/>
      <c r="L145" s="75"/>
      <c r="M145" s="22"/>
      <c r="N145" s="22"/>
      <c r="O145" s="485"/>
    </row>
    <row r="146" spans="1:15" s="46" customFormat="1" ht="13.2" hidden="1">
      <c r="A146" s="501"/>
      <c r="B146" s="497"/>
      <c r="C146" s="135" t="s">
        <v>42</v>
      </c>
      <c r="D146" s="22">
        <v>0</v>
      </c>
      <c r="E146" s="22">
        <v>0</v>
      </c>
      <c r="F146" s="22">
        <v>0</v>
      </c>
      <c r="G146" s="22">
        <v>0</v>
      </c>
      <c r="H146" s="132"/>
      <c r="I146" s="132"/>
      <c r="J146" s="132"/>
      <c r="K146" s="75"/>
      <c r="L146" s="75"/>
      <c r="M146" s="22"/>
      <c r="N146" s="22"/>
      <c r="O146" s="485"/>
    </row>
    <row r="147" spans="1:15" s="46" customFormat="1" ht="13.2" hidden="1">
      <c r="A147" s="501"/>
      <c r="B147" s="497"/>
      <c r="C147" s="135" t="s">
        <v>44</v>
      </c>
      <c r="D147" s="22">
        <f>'06. Пр.1 Распределение. Отч.7'!G85</f>
        <v>325995</v>
      </c>
      <c r="E147" s="22">
        <f>'06. Пр.1 Распределение. Отч.7'!H85</f>
        <v>325995</v>
      </c>
      <c r="F147" s="22">
        <f>'06. Пр.1 Распределение. Отч.7'!I85</f>
        <v>325995</v>
      </c>
      <c r="G147" s="22">
        <f>'06. Пр.1 Распределение. Отч.7'!J85</f>
        <v>977985</v>
      </c>
      <c r="H147" s="134"/>
      <c r="I147" s="134"/>
      <c r="J147" s="134">
        <f>'06. Пр.1 Распределение. Отч.7'!N85</f>
        <v>325995</v>
      </c>
      <c r="K147" s="134">
        <f>'06. Пр.1 Распределение. Отч.7'!O85</f>
        <v>325995</v>
      </c>
      <c r="L147" s="134">
        <f>'06. Пр.1 Распределение. Отч.7'!P85</f>
        <v>0</v>
      </c>
      <c r="M147" s="134">
        <f>'06. Пр.1 Распределение. Отч.7'!Q85</f>
        <v>325995</v>
      </c>
      <c r="N147" s="134">
        <f>'06. Пр.1 Распределение. Отч.7'!R85</f>
        <v>325995</v>
      </c>
      <c r="O147" s="485"/>
    </row>
    <row r="148" spans="1:15" s="46" customFormat="1" ht="13.2" hidden="1">
      <c r="A148" s="501"/>
      <c r="B148" s="497"/>
      <c r="C148" s="135" t="s">
        <v>43</v>
      </c>
      <c r="D148" s="22">
        <v>0</v>
      </c>
      <c r="E148" s="22">
        <v>0</v>
      </c>
      <c r="F148" s="22">
        <v>0</v>
      </c>
      <c r="G148" s="22">
        <v>0</v>
      </c>
      <c r="H148" s="132"/>
      <c r="I148" s="132"/>
      <c r="J148" s="132"/>
      <c r="K148" s="75"/>
      <c r="L148" s="75"/>
      <c r="M148" s="22"/>
      <c r="N148" s="22"/>
      <c r="O148" s="486"/>
    </row>
    <row r="149" spans="1:15" s="8" customFormat="1" ht="15" hidden="1" customHeight="1">
      <c r="A149" s="498" t="s">
        <v>105</v>
      </c>
      <c r="B149" s="497" t="str">
        <f>'06. Пр.1 Распределение. Отч.7'!B88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49" s="114" t="s">
        <v>51</v>
      </c>
      <c r="D149" s="33">
        <f>D151+D152+D153+D154</f>
        <v>100000</v>
      </c>
      <c r="E149" s="33">
        <f t="shared" ref="E149:G149" si="58">E151+E152+E153+E154</f>
        <v>100000</v>
      </c>
      <c r="F149" s="33">
        <f t="shared" si="58"/>
        <v>100000</v>
      </c>
      <c r="G149" s="33">
        <f t="shared" si="58"/>
        <v>300000</v>
      </c>
      <c r="H149" s="128"/>
      <c r="I149" s="128"/>
      <c r="J149" s="128">
        <f t="shared" ref="J149:N149" si="59">SUM(J151:J154)</f>
        <v>100000</v>
      </c>
      <c r="K149" s="128">
        <f t="shared" si="59"/>
        <v>100000</v>
      </c>
      <c r="L149" s="128">
        <f t="shared" si="59"/>
        <v>19600</v>
      </c>
      <c r="M149" s="128">
        <f t="shared" si="59"/>
        <v>100000</v>
      </c>
      <c r="N149" s="128">
        <f t="shared" si="59"/>
        <v>100000</v>
      </c>
      <c r="O149" s="484"/>
    </row>
    <row r="150" spans="1:15" s="137" customFormat="1" ht="13.2" hidden="1">
      <c r="A150" s="501"/>
      <c r="B150" s="497"/>
      <c r="C150" s="135" t="s">
        <v>41</v>
      </c>
      <c r="D150" s="22"/>
      <c r="E150" s="22"/>
      <c r="F150" s="22"/>
      <c r="G150" s="22"/>
      <c r="H150" s="132"/>
      <c r="I150" s="132"/>
      <c r="J150" s="132"/>
      <c r="K150" s="75"/>
      <c r="L150" s="75"/>
      <c r="M150" s="22"/>
      <c r="N150" s="22"/>
      <c r="O150" s="485"/>
    </row>
    <row r="151" spans="1:15" s="46" customFormat="1" ht="13.2" hidden="1">
      <c r="A151" s="501"/>
      <c r="B151" s="497"/>
      <c r="C151" s="136" t="s">
        <v>40</v>
      </c>
      <c r="D151" s="22">
        <v>0</v>
      </c>
      <c r="E151" s="22">
        <v>0</v>
      </c>
      <c r="F151" s="22">
        <v>0</v>
      </c>
      <c r="G151" s="22">
        <v>0</v>
      </c>
      <c r="H151" s="132"/>
      <c r="I151" s="132"/>
      <c r="J151" s="132"/>
      <c r="K151" s="75"/>
      <c r="L151" s="75"/>
      <c r="M151" s="22"/>
      <c r="N151" s="22"/>
      <c r="O151" s="485"/>
    </row>
    <row r="152" spans="1:15" s="46" customFormat="1" ht="13.2" hidden="1">
      <c r="A152" s="501"/>
      <c r="B152" s="497"/>
      <c r="C152" s="135" t="s">
        <v>42</v>
      </c>
      <c r="D152" s="22">
        <v>0</v>
      </c>
      <c r="E152" s="22">
        <v>0</v>
      </c>
      <c r="F152" s="22">
        <v>0</v>
      </c>
      <c r="G152" s="22">
        <v>0</v>
      </c>
      <c r="H152" s="132"/>
      <c r="I152" s="132"/>
      <c r="J152" s="134"/>
      <c r="K152" s="134"/>
      <c r="L152" s="134"/>
      <c r="M152" s="134"/>
      <c r="N152" s="134"/>
      <c r="O152" s="485"/>
    </row>
    <row r="153" spans="1:15" s="46" customFormat="1" ht="13.2" hidden="1">
      <c r="A153" s="501"/>
      <c r="B153" s="497"/>
      <c r="C153" s="135" t="s">
        <v>44</v>
      </c>
      <c r="D153" s="22">
        <f>'06. Пр.1 Распределение. Отч.7'!G88</f>
        <v>100000</v>
      </c>
      <c r="E153" s="22">
        <f>'06. Пр.1 Распределение. Отч.7'!H88</f>
        <v>100000</v>
      </c>
      <c r="F153" s="22">
        <f>'06. Пр.1 Распределение. Отч.7'!I88</f>
        <v>100000</v>
      </c>
      <c r="G153" s="22">
        <f>'06. Пр.1 Распределение. Отч.7'!J88</f>
        <v>300000</v>
      </c>
      <c r="H153" s="134"/>
      <c r="I153" s="134"/>
      <c r="J153" s="134">
        <f>'06. Пр.1 Распределение. Отч.7'!N88</f>
        <v>100000</v>
      </c>
      <c r="K153" s="134">
        <f>'06. Пр.1 Распределение. Отч.7'!O88</f>
        <v>100000</v>
      </c>
      <c r="L153" s="134">
        <f>'06. Пр.1 Распределение. Отч.7'!P88</f>
        <v>19600</v>
      </c>
      <c r="M153" s="134">
        <f>'06. Пр.1 Распределение. Отч.7'!Q88</f>
        <v>100000</v>
      </c>
      <c r="N153" s="134">
        <f>'06. Пр.1 Распределение. Отч.7'!R88</f>
        <v>100000</v>
      </c>
      <c r="O153" s="485"/>
    </row>
    <row r="154" spans="1:15" s="46" customFormat="1" ht="13.2" hidden="1">
      <c r="A154" s="501"/>
      <c r="B154" s="497"/>
      <c r="C154" s="135" t="s">
        <v>43</v>
      </c>
      <c r="D154" s="22">
        <v>0</v>
      </c>
      <c r="E154" s="22">
        <v>0</v>
      </c>
      <c r="F154" s="22">
        <v>0</v>
      </c>
      <c r="G154" s="22">
        <v>0</v>
      </c>
      <c r="H154" s="132"/>
      <c r="I154" s="132"/>
      <c r="J154" s="132"/>
      <c r="K154" s="75"/>
      <c r="L154" s="75"/>
      <c r="M154" s="22"/>
      <c r="N154" s="22"/>
      <c r="O154" s="486"/>
    </row>
    <row r="155" spans="1:15" s="8" customFormat="1" hidden="1">
      <c r="A155" s="498" t="s">
        <v>107</v>
      </c>
      <c r="B155" s="497" t="str">
        <f>'06. Пр.1 Распределение. Отч.7'!B91</f>
        <v>Содержание территорий общего пользования</v>
      </c>
      <c r="C155" s="114" t="s">
        <v>51</v>
      </c>
      <c r="D155" s="33">
        <f>D157+D158+D159+D160</f>
        <v>33263580</v>
      </c>
      <c r="E155" s="33">
        <f t="shared" ref="E155:G155" si="60">E157+E158+E159+E160</f>
        <v>33263580</v>
      </c>
      <c r="F155" s="33">
        <f t="shared" si="60"/>
        <v>33263580</v>
      </c>
      <c r="G155" s="33">
        <f t="shared" si="60"/>
        <v>99790740</v>
      </c>
      <c r="H155" s="128"/>
      <c r="I155" s="128"/>
      <c r="J155" s="128">
        <f t="shared" ref="J155:N155" si="61">SUM(J157:J160)</f>
        <v>33263580</v>
      </c>
      <c r="K155" s="128">
        <f t="shared" si="61"/>
        <v>33263580</v>
      </c>
      <c r="L155" s="128">
        <f t="shared" si="61"/>
        <v>12456943.15</v>
      </c>
      <c r="M155" s="128">
        <f t="shared" si="61"/>
        <v>33263580</v>
      </c>
      <c r="N155" s="128">
        <f t="shared" si="61"/>
        <v>33263580</v>
      </c>
      <c r="O155" s="484"/>
    </row>
    <row r="156" spans="1:15" s="137" customFormat="1" ht="13.2" hidden="1">
      <c r="A156" s="501"/>
      <c r="B156" s="497"/>
      <c r="C156" s="135" t="s">
        <v>41</v>
      </c>
      <c r="D156" s="22"/>
      <c r="E156" s="22"/>
      <c r="F156" s="22"/>
      <c r="G156" s="22"/>
      <c r="H156" s="132"/>
      <c r="I156" s="132"/>
      <c r="J156" s="132"/>
      <c r="K156" s="75"/>
      <c r="L156" s="75"/>
      <c r="M156" s="22"/>
      <c r="N156" s="22"/>
      <c r="O156" s="485"/>
    </row>
    <row r="157" spans="1:15" s="46" customFormat="1" ht="13.2" hidden="1">
      <c r="A157" s="501"/>
      <c r="B157" s="497"/>
      <c r="C157" s="136" t="s">
        <v>40</v>
      </c>
      <c r="D157" s="22">
        <v>0</v>
      </c>
      <c r="E157" s="22">
        <v>0</v>
      </c>
      <c r="F157" s="22">
        <v>0</v>
      </c>
      <c r="G157" s="22">
        <v>0</v>
      </c>
      <c r="H157" s="132"/>
      <c r="I157" s="132"/>
      <c r="J157" s="132"/>
      <c r="K157" s="75"/>
      <c r="L157" s="75"/>
      <c r="M157" s="22"/>
      <c r="N157" s="22"/>
      <c r="O157" s="485"/>
    </row>
    <row r="158" spans="1:15" s="46" customFormat="1" ht="13.2" hidden="1">
      <c r="A158" s="501"/>
      <c r="B158" s="497"/>
      <c r="C158" s="135" t="s">
        <v>42</v>
      </c>
      <c r="D158" s="22">
        <v>0</v>
      </c>
      <c r="E158" s="22">
        <v>0</v>
      </c>
      <c r="F158" s="22">
        <v>0</v>
      </c>
      <c r="G158" s="22">
        <v>0</v>
      </c>
      <c r="H158" s="132"/>
      <c r="I158" s="132"/>
      <c r="J158" s="134"/>
      <c r="K158" s="134"/>
      <c r="L158" s="134"/>
      <c r="M158" s="134"/>
      <c r="N158" s="134"/>
      <c r="O158" s="485"/>
    </row>
    <row r="159" spans="1:15" s="46" customFormat="1" ht="13.2" hidden="1">
      <c r="A159" s="501"/>
      <c r="B159" s="497"/>
      <c r="C159" s="135" t="s">
        <v>44</v>
      </c>
      <c r="D159" s="22">
        <f>'06. Пр.1 Распределение. Отч.7'!G91</f>
        <v>33263580</v>
      </c>
      <c r="E159" s="22">
        <f>'06. Пр.1 Распределение. Отч.7'!H91</f>
        <v>33263580</v>
      </c>
      <c r="F159" s="22">
        <f>'06. Пр.1 Распределение. Отч.7'!I91</f>
        <v>33263580</v>
      </c>
      <c r="G159" s="22">
        <f>'06. Пр.1 Распределение. Отч.7'!J91</f>
        <v>99790740</v>
      </c>
      <c r="H159" s="134"/>
      <c r="I159" s="134"/>
      <c r="J159" s="134">
        <f>'06. Пр.1 Распределение. Отч.7'!N91</f>
        <v>33263580</v>
      </c>
      <c r="K159" s="134">
        <f>'06. Пр.1 Распределение. Отч.7'!O91</f>
        <v>33263580</v>
      </c>
      <c r="L159" s="134">
        <f>'06. Пр.1 Распределение. Отч.7'!P91</f>
        <v>12456943.15</v>
      </c>
      <c r="M159" s="134">
        <f>'06. Пр.1 Распределение. Отч.7'!Q91</f>
        <v>33263580</v>
      </c>
      <c r="N159" s="134">
        <f>'06. Пр.1 Распределение. Отч.7'!R91</f>
        <v>33263580</v>
      </c>
      <c r="O159" s="485"/>
    </row>
    <row r="160" spans="1:15" s="46" customFormat="1" ht="13.2" hidden="1">
      <c r="A160" s="501"/>
      <c r="B160" s="497"/>
      <c r="C160" s="135" t="s">
        <v>43</v>
      </c>
      <c r="D160" s="22">
        <v>0</v>
      </c>
      <c r="E160" s="22">
        <v>0</v>
      </c>
      <c r="F160" s="22">
        <v>0</v>
      </c>
      <c r="G160" s="22">
        <v>0</v>
      </c>
      <c r="H160" s="132"/>
      <c r="I160" s="132"/>
      <c r="J160" s="132"/>
      <c r="K160" s="75"/>
      <c r="L160" s="75"/>
      <c r="M160" s="22"/>
      <c r="N160" s="22"/>
      <c r="O160" s="486"/>
    </row>
    <row r="161" spans="1:15" s="8" customFormat="1" ht="15" hidden="1" customHeight="1">
      <c r="A161" s="498" t="s">
        <v>213</v>
      </c>
      <c r="B161" s="497" t="str">
        <f>'06. Пр.1 Распределение. Отч.7'!B95</f>
        <v>Капитальный ремонт элементов Площади Ленина</v>
      </c>
      <c r="C161" s="114" t="s">
        <v>51</v>
      </c>
      <c r="D161" s="33">
        <f>D163+D164+D165+D166</f>
        <v>10000000</v>
      </c>
      <c r="E161" s="33">
        <f t="shared" ref="E161:G161" si="62">E163+E164+E165+E166</f>
        <v>0</v>
      </c>
      <c r="F161" s="33">
        <f t="shared" si="62"/>
        <v>0</v>
      </c>
      <c r="G161" s="33">
        <f t="shared" si="62"/>
        <v>10000000</v>
      </c>
      <c r="H161" s="128"/>
      <c r="I161" s="128"/>
      <c r="J161" s="128">
        <f t="shared" ref="J161:N161" si="63">SUM(J163:J166)</f>
        <v>10000000</v>
      </c>
      <c r="K161" s="128">
        <f t="shared" si="63"/>
        <v>10000000</v>
      </c>
      <c r="L161" s="128">
        <f t="shared" si="63"/>
        <v>96760</v>
      </c>
      <c r="M161" s="128">
        <f t="shared" si="63"/>
        <v>0</v>
      </c>
      <c r="N161" s="128">
        <f t="shared" si="63"/>
        <v>0</v>
      </c>
      <c r="O161" s="484"/>
    </row>
    <row r="162" spans="1:15" s="137" customFormat="1" ht="13.2" hidden="1">
      <c r="A162" s="501"/>
      <c r="B162" s="497"/>
      <c r="C162" s="135" t="s">
        <v>41</v>
      </c>
      <c r="D162" s="22"/>
      <c r="E162" s="22"/>
      <c r="F162" s="22"/>
      <c r="G162" s="22"/>
      <c r="H162" s="132"/>
      <c r="I162" s="132"/>
      <c r="J162" s="132"/>
      <c r="K162" s="75"/>
      <c r="L162" s="75"/>
      <c r="M162" s="22"/>
      <c r="N162" s="22"/>
      <c r="O162" s="485"/>
    </row>
    <row r="163" spans="1:15" s="46" customFormat="1" ht="13.2" hidden="1">
      <c r="A163" s="501"/>
      <c r="B163" s="497"/>
      <c r="C163" s="136" t="s">
        <v>40</v>
      </c>
      <c r="D163" s="22">
        <v>0</v>
      </c>
      <c r="E163" s="22">
        <v>0</v>
      </c>
      <c r="F163" s="22">
        <v>0</v>
      </c>
      <c r="G163" s="22">
        <v>0</v>
      </c>
      <c r="H163" s="132"/>
      <c r="I163" s="132"/>
      <c r="J163" s="132"/>
      <c r="K163" s="75"/>
      <c r="L163" s="75"/>
      <c r="M163" s="22"/>
      <c r="N163" s="22"/>
      <c r="O163" s="485"/>
    </row>
    <row r="164" spans="1:15" s="46" customFormat="1" ht="13.2" hidden="1">
      <c r="A164" s="501"/>
      <c r="B164" s="497"/>
      <c r="C164" s="135" t="s">
        <v>42</v>
      </c>
      <c r="D164" s="22">
        <v>0</v>
      </c>
      <c r="E164" s="22">
        <v>0</v>
      </c>
      <c r="F164" s="22">
        <v>0</v>
      </c>
      <c r="G164" s="22">
        <v>0</v>
      </c>
      <c r="H164" s="132"/>
      <c r="I164" s="132"/>
      <c r="J164" s="134"/>
      <c r="K164" s="134"/>
      <c r="L164" s="134"/>
      <c r="M164" s="134"/>
      <c r="N164" s="134"/>
      <c r="O164" s="485"/>
    </row>
    <row r="165" spans="1:15" s="46" customFormat="1" ht="13.2" hidden="1">
      <c r="A165" s="501"/>
      <c r="B165" s="497"/>
      <c r="C165" s="135" t="s">
        <v>44</v>
      </c>
      <c r="D165" s="22">
        <f>'06. Пр.1 Распределение. Отч.7'!G95</f>
        <v>10000000</v>
      </c>
      <c r="E165" s="22">
        <f>'06. Пр.1 Распределение. Отч.7'!H95</f>
        <v>0</v>
      </c>
      <c r="F165" s="22">
        <f>'06. Пр.1 Распределение. Отч.7'!I95</f>
        <v>0</v>
      </c>
      <c r="G165" s="22">
        <f>'06. Пр.1 Распределение. Отч.7'!J95</f>
        <v>10000000</v>
      </c>
      <c r="H165" s="134"/>
      <c r="I165" s="134"/>
      <c r="J165" s="134">
        <f>'06. Пр.1 Распределение. Отч.7'!N95</f>
        <v>10000000</v>
      </c>
      <c r="K165" s="134">
        <f>'06. Пр.1 Распределение. Отч.7'!O95</f>
        <v>10000000</v>
      </c>
      <c r="L165" s="134">
        <f>'06. Пр.1 Распределение. Отч.7'!P95</f>
        <v>96760</v>
      </c>
      <c r="M165" s="134">
        <f>'06. Пр.1 Распределение. Отч.7'!Q95</f>
        <v>0</v>
      </c>
      <c r="N165" s="134">
        <f>'06. Пр.1 Распределение. Отч.7'!R95</f>
        <v>0</v>
      </c>
      <c r="O165" s="485"/>
    </row>
    <row r="166" spans="1:15" s="46" customFormat="1" ht="13.2" hidden="1">
      <c r="A166" s="501"/>
      <c r="B166" s="497"/>
      <c r="C166" s="135" t="s">
        <v>43</v>
      </c>
      <c r="D166" s="22">
        <v>0</v>
      </c>
      <c r="E166" s="22">
        <v>0</v>
      </c>
      <c r="F166" s="22">
        <v>0</v>
      </c>
      <c r="G166" s="22">
        <v>0</v>
      </c>
      <c r="H166" s="132"/>
      <c r="I166" s="132"/>
      <c r="J166" s="132"/>
      <c r="K166" s="75"/>
      <c r="L166" s="75"/>
      <c r="M166" s="22"/>
      <c r="N166" s="22"/>
      <c r="O166" s="486"/>
    </row>
    <row r="167" spans="1:15" s="8" customFormat="1" ht="15" hidden="1" customHeight="1">
      <c r="A167" s="498" t="s">
        <v>243</v>
      </c>
      <c r="B167" s="497" t="str">
        <f>'06. Пр.1 Распределение. Отч.7'!B98</f>
        <v>Благоустройство территории общего пользования</v>
      </c>
      <c r="C167" s="114" t="s">
        <v>51</v>
      </c>
      <c r="D167" s="33">
        <f>D169+D170+D171+D172</f>
        <v>3000000</v>
      </c>
      <c r="E167" s="33">
        <f t="shared" ref="E167:G167" si="64">E169+E170+E171+E172</f>
        <v>0</v>
      </c>
      <c r="F167" s="33">
        <f t="shared" si="64"/>
        <v>0</v>
      </c>
      <c r="G167" s="33">
        <f t="shared" si="64"/>
        <v>3000000</v>
      </c>
      <c r="H167" s="128"/>
      <c r="I167" s="128"/>
      <c r="J167" s="128">
        <f t="shared" ref="J167:N167" si="65">SUM(J169:J172)</f>
        <v>3000000</v>
      </c>
      <c r="K167" s="128">
        <f t="shared" si="65"/>
        <v>3000000</v>
      </c>
      <c r="L167" s="128">
        <f t="shared" si="65"/>
        <v>1119384.3799999999</v>
      </c>
      <c r="M167" s="128">
        <f t="shared" si="65"/>
        <v>0</v>
      </c>
      <c r="N167" s="128">
        <f t="shared" si="65"/>
        <v>0</v>
      </c>
      <c r="O167" s="484"/>
    </row>
    <row r="168" spans="1:15" s="137" customFormat="1" ht="13.2" hidden="1">
      <c r="A168" s="501"/>
      <c r="B168" s="497"/>
      <c r="C168" s="135" t="s">
        <v>41</v>
      </c>
      <c r="D168" s="22"/>
      <c r="E168" s="22"/>
      <c r="F168" s="22"/>
      <c r="G168" s="22"/>
      <c r="H168" s="132"/>
      <c r="I168" s="132"/>
      <c r="J168" s="132"/>
      <c r="K168" s="75"/>
      <c r="L168" s="75"/>
      <c r="M168" s="22"/>
      <c r="N168" s="22"/>
      <c r="O168" s="485"/>
    </row>
    <row r="169" spans="1:15" s="46" customFormat="1" ht="13.2" hidden="1">
      <c r="A169" s="501"/>
      <c r="B169" s="497"/>
      <c r="C169" s="136" t="s">
        <v>40</v>
      </c>
      <c r="D169" s="22">
        <v>0</v>
      </c>
      <c r="E169" s="22">
        <v>0</v>
      </c>
      <c r="F169" s="22">
        <v>0</v>
      </c>
      <c r="G169" s="22">
        <v>0</v>
      </c>
      <c r="H169" s="132"/>
      <c r="I169" s="132"/>
      <c r="J169" s="132"/>
      <c r="K169" s="75"/>
      <c r="L169" s="75"/>
      <c r="M169" s="22"/>
      <c r="N169" s="22"/>
      <c r="O169" s="485"/>
    </row>
    <row r="170" spans="1:15" s="46" customFormat="1" ht="13.2" hidden="1">
      <c r="A170" s="501"/>
      <c r="B170" s="497"/>
      <c r="C170" s="135" t="s">
        <v>42</v>
      </c>
      <c r="D170" s="22">
        <v>0</v>
      </c>
      <c r="E170" s="22">
        <v>0</v>
      </c>
      <c r="F170" s="22">
        <v>0</v>
      </c>
      <c r="G170" s="22">
        <v>0</v>
      </c>
      <c r="H170" s="132"/>
      <c r="I170" s="132"/>
      <c r="J170" s="134"/>
      <c r="K170" s="134"/>
      <c r="L170" s="134"/>
      <c r="M170" s="134"/>
      <c r="N170" s="134"/>
      <c r="O170" s="485"/>
    </row>
    <row r="171" spans="1:15" s="46" customFormat="1" ht="13.2" hidden="1">
      <c r="A171" s="501"/>
      <c r="B171" s="497"/>
      <c r="C171" s="135" t="s">
        <v>44</v>
      </c>
      <c r="D171" s="22">
        <f>'06. Пр.1 Распределение. Отч.7'!G98</f>
        <v>3000000</v>
      </c>
      <c r="E171" s="22">
        <f>'06. Пр.1 Распределение. Отч.7'!H98</f>
        <v>0</v>
      </c>
      <c r="F171" s="22">
        <f>'06. Пр.1 Распределение. Отч.7'!I98</f>
        <v>0</v>
      </c>
      <c r="G171" s="22">
        <f>'06. Пр.1 Распределение. Отч.7'!J98</f>
        <v>3000000</v>
      </c>
      <c r="H171" s="134"/>
      <c r="I171" s="134"/>
      <c r="J171" s="134">
        <f>'06. Пр.1 Распределение. Отч.7'!N98</f>
        <v>3000000</v>
      </c>
      <c r="K171" s="134">
        <f>'06. Пр.1 Распределение. Отч.7'!O98</f>
        <v>3000000</v>
      </c>
      <c r="L171" s="134">
        <f>'06. Пр.1 Распределение. Отч.7'!P98</f>
        <v>1119384.3799999999</v>
      </c>
      <c r="M171" s="134">
        <f>'06. Пр.1 Распределение. Отч.7'!Q98</f>
        <v>0</v>
      </c>
      <c r="N171" s="134">
        <f>'06. Пр.1 Распределение. Отч.7'!R98</f>
        <v>0</v>
      </c>
      <c r="O171" s="485"/>
    </row>
    <row r="172" spans="1:15" s="46" customFormat="1" ht="13.2" hidden="1">
      <c r="A172" s="501"/>
      <c r="B172" s="497"/>
      <c r="C172" s="135" t="s">
        <v>43</v>
      </c>
      <c r="D172" s="22">
        <v>0</v>
      </c>
      <c r="E172" s="22">
        <v>0</v>
      </c>
      <c r="F172" s="22">
        <v>0</v>
      </c>
      <c r="G172" s="22">
        <v>0</v>
      </c>
      <c r="H172" s="132"/>
      <c r="I172" s="132"/>
      <c r="J172" s="132"/>
      <c r="K172" s="75"/>
      <c r="L172" s="75"/>
      <c r="M172" s="22"/>
      <c r="N172" s="22"/>
      <c r="O172" s="486"/>
    </row>
    <row r="173" spans="1:15" s="46" customFormat="1">
      <c r="A173" s="140"/>
      <c r="B173" s="138"/>
      <c r="C173" s="245"/>
      <c r="D173" s="74"/>
      <c r="E173" s="74"/>
      <c r="F173" s="74"/>
      <c r="G173" s="74"/>
      <c r="H173" s="139"/>
      <c r="I173" s="139"/>
      <c r="J173" s="139"/>
      <c r="K173" s="140"/>
      <c r="L173" s="140"/>
      <c r="M173" s="74"/>
      <c r="N173" s="74"/>
      <c r="O173" s="141"/>
    </row>
    <row r="174" spans="1:15" s="123" customFormat="1" ht="30" customHeight="1">
      <c r="A174" s="142"/>
      <c r="B174" s="502" t="s">
        <v>155</v>
      </c>
      <c r="C174" s="502"/>
      <c r="D174" s="143"/>
      <c r="E174" s="500" t="s">
        <v>136</v>
      </c>
      <c r="F174" s="500"/>
      <c r="G174" s="142"/>
      <c r="H174" s="144"/>
      <c r="I174" s="144"/>
      <c r="J174" s="144"/>
      <c r="K174" s="142"/>
      <c r="L174" s="142"/>
      <c r="M174" s="145"/>
      <c r="N174" s="145"/>
      <c r="O174" s="142"/>
    </row>
  </sheetData>
  <mergeCells count="89">
    <mergeCell ref="A87:A92"/>
    <mergeCell ref="B87:B92"/>
    <mergeCell ref="A56:A61"/>
    <mergeCell ref="B56:B61"/>
    <mergeCell ref="A2:G2"/>
    <mergeCell ref="B68:B73"/>
    <mergeCell ref="B62:B67"/>
    <mergeCell ref="B75:B80"/>
    <mergeCell ref="D3:G5"/>
    <mergeCell ref="A3:A6"/>
    <mergeCell ref="B3:B6"/>
    <mergeCell ref="A32:A37"/>
    <mergeCell ref="B32:B37"/>
    <mergeCell ref="A50:A55"/>
    <mergeCell ref="B50:B55"/>
    <mergeCell ref="A13:A18"/>
    <mergeCell ref="B118:B123"/>
    <mergeCell ref="A112:A117"/>
    <mergeCell ref="A44:A49"/>
    <mergeCell ref="A75:A80"/>
    <mergeCell ref="A105:A110"/>
    <mergeCell ref="B44:B49"/>
    <mergeCell ref="A81:A86"/>
    <mergeCell ref="B81:B86"/>
    <mergeCell ref="B105:B110"/>
    <mergeCell ref="A99:A104"/>
    <mergeCell ref="B99:B104"/>
    <mergeCell ref="A68:A73"/>
    <mergeCell ref="A118:A123"/>
    <mergeCell ref="A62:A67"/>
    <mergeCell ref="A93:A98"/>
    <mergeCell ref="B93:B98"/>
    <mergeCell ref="E174:F174"/>
    <mergeCell ref="A143:A148"/>
    <mergeCell ref="B143:B148"/>
    <mergeCell ref="A149:A154"/>
    <mergeCell ref="B149:B154"/>
    <mergeCell ref="A155:A160"/>
    <mergeCell ref="B155:B160"/>
    <mergeCell ref="A161:A166"/>
    <mergeCell ref="B161:B166"/>
    <mergeCell ref="B174:C174"/>
    <mergeCell ref="A167:A172"/>
    <mergeCell ref="B167:B172"/>
    <mergeCell ref="A124:A129"/>
    <mergeCell ref="B124:B129"/>
    <mergeCell ref="O155:O160"/>
    <mergeCell ref="O131:O136"/>
    <mergeCell ref="O137:O142"/>
    <mergeCell ref="O143:O148"/>
    <mergeCell ref="O149:O154"/>
    <mergeCell ref="O124:O129"/>
    <mergeCell ref="B131:B136"/>
    <mergeCell ref="A137:A142"/>
    <mergeCell ref="B137:B142"/>
    <mergeCell ref="A131:A136"/>
    <mergeCell ref="O161:O166"/>
    <mergeCell ref="O167:O172"/>
    <mergeCell ref="O118:O123"/>
    <mergeCell ref="B112:B117"/>
    <mergeCell ref="M1:O1"/>
    <mergeCell ref="E1:G1"/>
    <mergeCell ref="H2:O2"/>
    <mergeCell ref="M4:N5"/>
    <mergeCell ref="K5:L5"/>
    <mergeCell ref="O56:O61"/>
    <mergeCell ref="O112:O117"/>
    <mergeCell ref="O68:O73"/>
    <mergeCell ref="O105:O110"/>
    <mergeCell ref="B7:B12"/>
    <mergeCell ref="O20:O25"/>
    <mergeCell ref="O7:O12"/>
    <mergeCell ref="O3:O6"/>
    <mergeCell ref="H4:I5"/>
    <mergeCell ref="O26:O31"/>
    <mergeCell ref="A7:A12"/>
    <mergeCell ref="O13:O18"/>
    <mergeCell ref="J5:J6"/>
    <mergeCell ref="H3:N3"/>
    <mergeCell ref="J4:L4"/>
    <mergeCell ref="C3:C6"/>
    <mergeCell ref="O62:O67"/>
    <mergeCell ref="B13:B18"/>
    <mergeCell ref="A38:A43"/>
    <mergeCell ref="B38:B43"/>
    <mergeCell ref="A26:A31"/>
    <mergeCell ref="B26:B31"/>
    <mergeCell ref="A20:A25"/>
    <mergeCell ref="B20:B25"/>
  </mergeCells>
  <conditionalFormatting sqref="D13">
    <cfRule type="cellIs" dxfId="18" priority="26" operator="notEqual">
      <formula>$D$19</formula>
    </cfRule>
  </conditionalFormatting>
  <conditionalFormatting sqref="E13">
    <cfRule type="cellIs" dxfId="17" priority="27" operator="notEqual">
      <formula>$E$19</formula>
    </cfRule>
  </conditionalFormatting>
  <conditionalFormatting sqref="F13">
    <cfRule type="cellIs" dxfId="16" priority="28" operator="notEqual">
      <formula>$F$19</formula>
    </cfRule>
  </conditionalFormatting>
  <conditionalFormatting sqref="G13">
    <cfRule type="cellIs" dxfId="15" priority="29" operator="notEqual">
      <formula>$G$19</formula>
    </cfRule>
  </conditionalFormatting>
  <conditionalFormatting sqref="D68">
    <cfRule type="cellIs" dxfId="14" priority="30" operator="notEqual">
      <formula>$D$74</formula>
    </cfRule>
  </conditionalFormatting>
  <conditionalFormatting sqref="E68">
    <cfRule type="cellIs" dxfId="13" priority="31" operator="notEqual">
      <formula>$E$74</formula>
    </cfRule>
  </conditionalFormatting>
  <conditionalFormatting sqref="F68">
    <cfRule type="cellIs" dxfId="12" priority="32" operator="notEqual">
      <formula>$F$74</formula>
    </cfRule>
  </conditionalFormatting>
  <conditionalFormatting sqref="D105">
    <cfRule type="cellIs" dxfId="11" priority="34" operator="notEqual">
      <formula>$D$111</formula>
    </cfRule>
  </conditionalFormatting>
  <conditionalFormatting sqref="E105">
    <cfRule type="cellIs" dxfId="10" priority="35" operator="notEqual">
      <formula>$E$111</formula>
    </cfRule>
  </conditionalFormatting>
  <conditionalFormatting sqref="F105">
    <cfRule type="cellIs" dxfId="9" priority="36" operator="notEqual">
      <formula>$F$111</formula>
    </cfRule>
  </conditionalFormatting>
  <conditionalFormatting sqref="G105">
    <cfRule type="cellIs" dxfId="8" priority="37" operator="notEqual">
      <formula>$G$111</formula>
    </cfRule>
  </conditionalFormatting>
  <conditionalFormatting sqref="D124">
    <cfRule type="cellIs" dxfId="7" priority="38" operator="notEqual">
      <formula>$D$130</formula>
    </cfRule>
  </conditionalFormatting>
  <conditionalFormatting sqref="E124">
    <cfRule type="cellIs" dxfId="6" priority="39" operator="notEqual">
      <formula>$E$130</formula>
    </cfRule>
  </conditionalFormatting>
  <conditionalFormatting sqref="F124">
    <cfRule type="cellIs" dxfId="5" priority="40" operator="notEqual">
      <formula>$F$130</formula>
    </cfRule>
  </conditionalFormatting>
  <conditionalFormatting sqref="G124">
    <cfRule type="cellIs" dxfId="4" priority="41" operator="notEqual">
      <formula>$G$130</formula>
    </cfRule>
  </conditionalFormatting>
  <conditionalFormatting sqref="E7">
    <cfRule type="cellIs" dxfId="3" priority="42" operator="notEqual">
      <formula>$E$9+$E$10+#REF!+$E$11+$E$12</formula>
    </cfRule>
  </conditionalFormatting>
  <conditionalFormatting sqref="D7">
    <cfRule type="cellIs" dxfId="2" priority="43" operator="notEqual">
      <formula>$D$9+$D$10+#REF!+$D$11+$D$12</formula>
    </cfRule>
  </conditionalFormatting>
  <conditionalFormatting sqref="F7">
    <cfRule type="cellIs" dxfId="1" priority="44" operator="notEqual">
      <formula>$F$9+$F$10+#REF!+$F$11+$F$12</formula>
    </cfRule>
  </conditionalFormatting>
  <conditionalFormatting sqref="G7">
    <cfRule type="cellIs" dxfId="0" priority="45" operator="notEqual">
      <formula>$G$9+$G$10+#REF!+$G$11+$G$12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2" orientation="landscape" r:id="rId1"/>
  <headerFooter>
    <oddHeader>&amp;C&amp;P</oddHeader>
  </headerFooter>
  <rowBreaks count="1" manualBreakCount="1">
    <brk id="73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>
    <tabColor theme="0" tint="-0.34998626667073579"/>
    <pageSetUpPr fitToPage="1"/>
  </sheetPr>
  <dimension ref="A1:I10"/>
  <sheetViews>
    <sheetView workbookViewId="0">
      <selection activeCell="J7" sqref="J7"/>
    </sheetView>
  </sheetViews>
  <sheetFormatPr defaultColWidth="28.44140625" defaultRowHeight="13.8"/>
  <cols>
    <col min="1" max="1" width="6.88671875" style="88" customWidth="1"/>
    <col min="2" max="2" width="37.44140625" style="88" customWidth="1"/>
    <col min="3" max="3" width="12.88671875" style="88" customWidth="1"/>
    <col min="4" max="4" width="14.6640625" style="88" customWidth="1"/>
    <col min="5" max="9" width="13.33203125" style="88" customWidth="1"/>
    <col min="10" max="16384" width="28.44140625" style="88"/>
  </cols>
  <sheetData>
    <row r="1" spans="1:9" ht="51.75" customHeight="1">
      <c r="F1" s="397" t="s">
        <v>74</v>
      </c>
      <c r="G1" s="397"/>
      <c r="H1" s="397"/>
      <c r="I1" s="397"/>
    </row>
    <row r="4" spans="1:9" s="90" customFormat="1" ht="56.25" customHeight="1">
      <c r="A4" s="407" t="s">
        <v>223</v>
      </c>
      <c r="B4" s="407"/>
      <c r="C4" s="407"/>
      <c r="D4" s="407"/>
      <c r="E4" s="407"/>
      <c r="F4" s="407"/>
      <c r="G4" s="407"/>
      <c r="H4" s="407"/>
      <c r="I4" s="407"/>
    </row>
    <row r="5" spans="1:9" ht="63" customHeight="1">
      <c r="A5" s="231" t="s">
        <v>9</v>
      </c>
      <c r="B5" s="231" t="s">
        <v>224</v>
      </c>
      <c r="C5" s="231" t="s">
        <v>10</v>
      </c>
      <c r="D5" s="231" t="s">
        <v>11</v>
      </c>
      <c r="E5" s="330" t="s">
        <v>124</v>
      </c>
      <c r="F5" s="330" t="s">
        <v>169</v>
      </c>
      <c r="G5" s="330" t="s">
        <v>214</v>
      </c>
      <c r="H5" s="330" t="s">
        <v>258</v>
      </c>
      <c r="I5" s="330" t="s">
        <v>319</v>
      </c>
    </row>
    <row r="6" spans="1:9">
      <c r="A6" s="146"/>
      <c r="B6" s="394" t="s">
        <v>126</v>
      </c>
      <c r="C6" s="395"/>
      <c r="D6" s="395"/>
      <c r="E6" s="395"/>
      <c r="F6" s="395"/>
      <c r="G6" s="395"/>
      <c r="H6" s="395"/>
      <c r="I6" s="396"/>
    </row>
    <row r="7" spans="1:9" ht="55.2">
      <c r="A7" s="232">
        <v>1</v>
      </c>
      <c r="B7" s="101" t="s">
        <v>191</v>
      </c>
      <c r="C7" s="231" t="s">
        <v>12</v>
      </c>
      <c r="D7" s="231" t="s">
        <v>263</v>
      </c>
      <c r="E7" s="94">
        <v>2.86</v>
      </c>
      <c r="F7" s="94">
        <v>2.86</v>
      </c>
      <c r="G7" s="94">
        <v>2.12</v>
      </c>
      <c r="H7" s="94">
        <v>2.12</v>
      </c>
      <c r="I7" s="94">
        <v>2.12</v>
      </c>
    </row>
    <row r="8" spans="1:9" ht="55.2">
      <c r="A8" s="232">
        <v>2</v>
      </c>
      <c r="B8" s="101" t="s">
        <v>97</v>
      </c>
      <c r="C8" s="231" t="s">
        <v>12</v>
      </c>
      <c r="D8" s="231" t="s">
        <v>263</v>
      </c>
      <c r="E8" s="93">
        <v>78.8</v>
      </c>
      <c r="F8" s="240">
        <v>79</v>
      </c>
      <c r="G8" s="240">
        <f>139*100/176</f>
        <v>78.977272727272734</v>
      </c>
      <c r="H8" s="240">
        <f>144*100/171</f>
        <v>84.21052631578948</v>
      </c>
      <c r="I8" s="240">
        <f>149*100/171</f>
        <v>87.134502923976612</v>
      </c>
    </row>
    <row r="9" spans="1:9" ht="21.75" customHeight="1">
      <c r="A9" s="119"/>
      <c r="B9" s="119"/>
      <c r="C9" s="119"/>
      <c r="D9" s="119"/>
      <c r="E9" s="147"/>
      <c r="F9" s="147"/>
      <c r="G9" s="147"/>
      <c r="H9" s="147"/>
      <c r="I9" s="147"/>
    </row>
    <row r="10" spans="1:9" s="90" customFormat="1" ht="18">
      <c r="A10" s="392" t="s">
        <v>155</v>
      </c>
      <c r="B10" s="408"/>
      <c r="C10" s="408"/>
      <c r="D10" s="408"/>
      <c r="E10" s="408"/>
      <c r="H10" s="408" t="s">
        <v>13</v>
      </c>
      <c r="I10" s="408"/>
    </row>
  </sheetData>
  <mergeCells count="5">
    <mergeCell ref="A10:E10"/>
    <mergeCell ref="H10:I10"/>
    <mergeCell ref="A4:I4"/>
    <mergeCell ref="B6:I6"/>
    <mergeCell ref="F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11</vt:i4>
      </vt:variant>
    </vt:vector>
  </HeadingPairs>
  <TitlesOfParts>
    <vt:vector size="29" baseType="lpstr">
      <vt:lpstr>Структура программы</vt:lpstr>
      <vt:lpstr>Отчет.Прил.6</vt:lpstr>
      <vt:lpstr>Отчет.Прил.9</vt:lpstr>
      <vt:lpstr>03. Пр.1. Показатели</vt:lpstr>
      <vt:lpstr>04. Пр.2. Долгоср.период</vt:lpstr>
      <vt:lpstr>УДАЛИТЬ</vt:lpstr>
      <vt:lpstr>06. Пр.1 Распределение. Отч.7</vt:lpstr>
      <vt:lpstr>07. Пр.2 РесОб. Отч.8</vt:lpstr>
      <vt:lpstr>09. ПП1. Дороги.1.Пок.</vt:lpstr>
      <vt:lpstr>НОВЫЙ</vt:lpstr>
      <vt:lpstr>10. ПП1. Дороги.2.Мер.</vt:lpstr>
      <vt:lpstr>12. ПП2. БДД.1.Пок.</vt:lpstr>
      <vt:lpstr>13. ПП2. БДД.2.Мер.</vt:lpstr>
      <vt:lpstr>15. ПП3. Трансп.1.Пок.</vt:lpstr>
      <vt:lpstr>16. ПП3. Трансп.2.Мер.</vt:lpstr>
      <vt:lpstr>18. ПП4. Благ.1.Пок.</vt:lpstr>
      <vt:lpstr>19. ПП4. Благ.2.Мер.</vt:lpstr>
      <vt:lpstr>Поквартальная разбивка</vt:lpstr>
      <vt:lpstr>'03. Пр.1. Показатели'!Область_печати</vt:lpstr>
      <vt:lpstr>'06. Пр.1 Распределение. Отч.7'!Область_печати</vt:lpstr>
      <vt:lpstr>'07. Пр.2 РесОб. Отч.8'!Область_печати</vt:lpstr>
      <vt:lpstr>'10. ПП1. Дороги.2.Мер.'!Область_печати</vt:lpstr>
      <vt:lpstr>'13. ПП2. БДД.2.Мер.'!Область_печати</vt:lpstr>
      <vt:lpstr>'16. ПП3. Трансп.2.Мер.'!Область_печати</vt:lpstr>
      <vt:lpstr>'19. ПП4. Благ.2.Мер.'!Область_печати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УДАЛИТЬ!Область_печати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Nikulin</cp:lastModifiedBy>
  <cp:lastPrinted>2018-11-09T05:25:04Z</cp:lastPrinted>
  <dcterms:created xsi:type="dcterms:W3CDTF">2013-08-29T03:03:58Z</dcterms:created>
  <dcterms:modified xsi:type="dcterms:W3CDTF">2018-11-16T02:10:10Z</dcterms:modified>
</cp:coreProperties>
</file>